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/>
  <xr:revisionPtr revIDLastSave="967" documentId="114_{BA5CF666-18FC-4D87-8C9C-F075BCA647F6}" xr6:coauthVersionLast="47" xr6:coauthVersionMax="47" xr10:uidLastSave="{293FB86C-E45D-43ED-BA5E-B2D63CE406A0}"/>
  <bookViews>
    <workbookView xWindow="-120" yWindow="-120" windowWidth="25440" windowHeight="15390" xr2:uid="{00000000-000D-0000-FFFF-FFFF00000000}"/>
  </bookViews>
  <sheets>
    <sheet name="Comparatif" sheetId="1" r:id="rId1"/>
    <sheet name="Déplacements annuels" sheetId="4" r:id="rId2"/>
    <sheet name="Données de modèles" sheetId="2" r:id="rId3"/>
    <sheet name="Données bornes" sheetId="3" r:id="rId4"/>
    <sheet name="Constantes" sheetId="5" r:id="rId5"/>
  </sheets>
  <definedNames>
    <definedName name="Bornes">'Données bornes'!$A$2:$A$14</definedName>
    <definedName name="Modeles">'Données de modèles'!$A$2:$A$107</definedName>
    <definedName name="TPS">Constantes!$B$2</definedName>
    <definedName name="TPSLBL">Constantes!$C$2</definedName>
    <definedName name="TVQ">Constantes!$B$3</definedName>
    <definedName name="TVQLBL">Constantes!$C$3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5" i="2" l="1"/>
  <c r="C93" i="2"/>
  <c r="B93" i="2"/>
  <c r="B92" i="2"/>
  <c r="B91" i="2"/>
  <c r="B90" i="2"/>
  <c r="D87" i="2"/>
  <c r="I85" i="2"/>
  <c r="I84" i="2"/>
  <c r="I81" i="2"/>
  <c r="B80" i="2"/>
  <c r="B78" i="2"/>
  <c r="B79" i="2"/>
  <c r="B77" i="2"/>
  <c r="B76" i="2"/>
  <c r="B75" i="2"/>
  <c r="B74" i="2"/>
  <c r="B73" i="2"/>
  <c r="B71" i="2"/>
  <c r="B72" i="2"/>
  <c r="B70" i="2"/>
  <c r="B62" i="2"/>
  <c r="B61" i="2"/>
  <c r="B60" i="2"/>
  <c r="B59" i="2"/>
  <c r="B58" i="2"/>
  <c r="B57" i="2"/>
  <c r="B56" i="2"/>
  <c r="B55" i="2"/>
  <c r="B54" i="2"/>
  <c r="I49" i="2"/>
  <c r="E49" i="2"/>
  <c r="C49" i="2"/>
  <c r="B53" i="2"/>
  <c r="B52" i="2"/>
  <c r="B51" i="2"/>
  <c r="B49" i="2"/>
  <c r="B50" i="2"/>
  <c r="I47" i="2"/>
  <c r="E47" i="2"/>
  <c r="C47" i="2"/>
  <c r="B48" i="2"/>
  <c r="B47" i="2"/>
  <c r="B46" i="2"/>
  <c r="I45" i="2"/>
  <c r="I44" i="2"/>
  <c r="I43" i="2"/>
  <c r="E45" i="2"/>
  <c r="E44" i="2"/>
  <c r="E43" i="2"/>
  <c r="C43" i="2"/>
  <c r="C44" i="2"/>
  <c r="C45" i="2"/>
  <c r="B45" i="2"/>
  <c r="B44" i="2"/>
  <c r="B43" i="2"/>
  <c r="B42" i="2"/>
  <c r="B41" i="2"/>
  <c r="B40" i="2"/>
  <c r="B39" i="2"/>
  <c r="B36" i="2"/>
  <c r="B35" i="2"/>
  <c r="I37" i="2"/>
  <c r="E37" i="2"/>
  <c r="C37" i="2"/>
  <c r="B38" i="2"/>
  <c r="B37" i="2"/>
  <c r="B32" i="2"/>
  <c r="B31" i="2"/>
  <c r="B30" i="2"/>
  <c r="B29" i="2"/>
  <c r="B25" i="2"/>
  <c r="B26" i="2"/>
  <c r="B27" i="2"/>
  <c r="B28" i="2"/>
  <c r="I27" i="2"/>
  <c r="E27" i="2"/>
  <c r="C27" i="2"/>
  <c r="I25" i="2"/>
  <c r="E25" i="2"/>
  <c r="C25" i="2"/>
  <c r="B21" i="2"/>
  <c r="I20" i="2"/>
  <c r="I19" i="2"/>
  <c r="E20" i="2"/>
  <c r="E19" i="2"/>
  <c r="C20" i="2"/>
  <c r="C19" i="2"/>
  <c r="I18" i="2"/>
  <c r="E18" i="2"/>
  <c r="C18" i="2"/>
  <c r="B20" i="2"/>
  <c r="B19" i="2"/>
  <c r="B18" i="2"/>
  <c r="B17" i="2"/>
  <c r="B16" i="2"/>
  <c r="B15" i="2"/>
  <c r="B14" i="2" l="1"/>
  <c r="B11" i="2"/>
  <c r="B13" i="2"/>
  <c r="B12" i="2"/>
  <c r="B10" i="2"/>
  <c r="B3" i="2"/>
  <c r="B2" i="2"/>
  <c r="B9" i="2"/>
  <c r="B8" i="2"/>
  <c r="B7" i="2"/>
  <c r="B6" i="2"/>
  <c r="B5" i="2"/>
  <c r="B4" i="2"/>
  <c r="E101" i="2"/>
  <c r="I101" i="2"/>
  <c r="C101" i="2"/>
  <c r="B101" i="2"/>
  <c r="B105" i="2"/>
  <c r="B106" i="2"/>
  <c r="B103" i="2"/>
  <c r="C103" i="2"/>
  <c r="E103" i="2"/>
  <c r="I103" i="2"/>
  <c r="B102" i="2"/>
  <c r="B100" i="2"/>
  <c r="B99" i="2"/>
  <c r="B98" i="2"/>
  <c r="B97" i="2"/>
  <c r="B96" i="2"/>
  <c r="I93" i="2" l="1"/>
  <c r="I92" i="2"/>
  <c r="E93" i="2"/>
  <c r="E92" i="2"/>
  <c r="C92" i="2"/>
  <c r="B81" i="2"/>
  <c r="I69" i="2"/>
  <c r="I68" i="2"/>
  <c r="E69" i="2"/>
  <c r="E68" i="2"/>
  <c r="C69" i="2"/>
  <c r="C68" i="2"/>
  <c r="B69" i="2"/>
  <c r="B68" i="2"/>
  <c r="E32" i="2"/>
  <c r="E31" i="2"/>
  <c r="E30" i="2"/>
  <c r="E29" i="2"/>
  <c r="E28" i="2"/>
  <c r="C30" i="2"/>
  <c r="C31" i="2"/>
  <c r="C32" i="2"/>
  <c r="I30" i="2"/>
  <c r="I31" i="2"/>
  <c r="I32" i="2"/>
  <c r="I29" i="2"/>
  <c r="C29" i="2"/>
  <c r="I28" i="2"/>
  <c r="C28" i="2"/>
  <c r="I22" i="2"/>
  <c r="E22" i="2"/>
  <c r="C22" i="2"/>
  <c r="I21" i="2"/>
  <c r="E21" i="2"/>
  <c r="C21" i="2"/>
  <c r="I17" i="2"/>
  <c r="E17" i="2"/>
  <c r="C17" i="2"/>
  <c r="I16" i="2"/>
  <c r="E16" i="2"/>
  <c r="C16" i="2"/>
  <c r="I14" i="2"/>
  <c r="E14" i="2"/>
  <c r="C14" i="2"/>
  <c r="I9" i="2"/>
  <c r="I8" i="2"/>
  <c r="C9" i="2"/>
  <c r="C8" i="2"/>
  <c r="I3" i="2"/>
  <c r="E3" i="2"/>
  <c r="I2" i="2"/>
  <c r="E2" i="2"/>
  <c r="C3" i="2"/>
  <c r="C2" i="2"/>
  <c r="I4" i="2"/>
  <c r="E4" i="2"/>
  <c r="C4" i="2"/>
  <c r="I54" i="2"/>
  <c r="E54" i="2"/>
  <c r="C54" i="2"/>
  <c r="I67" i="2" l="1"/>
  <c r="E67" i="2"/>
  <c r="C67" i="2"/>
  <c r="I100" i="2"/>
  <c r="I99" i="2"/>
  <c r="E100" i="2"/>
  <c r="E99" i="2"/>
  <c r="C100" i="2"/>
  <c r="C99" i="2"/>
  <c r="I97" i="2"/>
  <c r="E97" i="2"/>
  <c r="C97" i="2"/>
  <c r="I96" i="2"/>
  <c r="E96" i="2"/>
  <c r="C96" i="2"/>
  <c r="C89" i="2"/>
  <c r="I89" i="2"/>
  <c r="I88" i="2"/>
  <c r="E89" i="2"/>
  <c r="E88" i="2"/>
  <c r="C88" i="2"/>
  <c r="I80" i="2"/>
  <c r="E80" i="2"/>
  <c r="C80" i="2"/>
  <c r="I73" i="2" l="1"/>
  <c r="E73" i="2"/>
  <c r="C73" i="2"/>
  <c r="I72" i="2"/>
  <c r="E72" i="2"/>
  <c r="C72" i="2"/>
  <c r="I71" i="2"/>
  <c r="E71" i="2"/>
  <c r="C71" i="2"/>
  <c r="I57" i="2"/>
  <c r="I56" i="2"/>
  <c r="I55" i="2"/>
  <c r="E57" i="2"/>
  <c r="E56" i="2"/>
  <c r="E55" i="2"/>
  <c r="C57" i="2"/>
  <c r="C56" i="2"/>
  <c r="C55" i="2"/>
  <c r="D14" i="1"/>
  <c r="I12" i="2"/>
  <c r="I13" i="2"/>
  <c r="I11" i="2"/>
  <c r="E13" i="2"/>
  <c r="E12" i="2"/>
  <c r="E11" i="2"/>
  <c r="C12" i="2"/>
  <c r="C13" i="2"/>
  <c r="C11" i="2"/>
  <c r="I7" i="2"/>
  <c r="I6" i="2"/>
  <c r="C6" i="2"/>
  <c r="C7" i="2"/>
  <c r="D31" i="1" l="1"/>
  <c r="D38" i="1" s="1"/>
  <c r="C31" i="1"/>
  <c r="C34" i="1" s="1"/>
  <c r="B31" i="1"/>
  <c r="B38" i="1" s="1"/>
  <c r="I104" i="2"/>
  <c r="E104" i="2"/>
  <c r="C104" i="2"/>
  <c r="B104" i="2"/>
  <c r="I79" i="2"/>
  <c r="I78" i="2"/>
  <c r="I77" i="2"/>
  <c r="E79" i="2"/>
  <c r="E78" i="2"/>
  <c r="E77" i="2"/>
  <c r="C79" i="2"/>
  <c r="C78" i="2"/>
  <c r="C77" i="2"/>
  <c r="I75" i="2"/>
  <c r="E75" i="2"/>
  <c r="C75" i="2"/>
  <c r="I62" i="2"/>
  <c r="I61" i="2"/>
  <c r="E62" i="2"/>
  <c r="E61" i="2"/>
  <c r="C62" i="2"/>
  <c r="C61" i="2"/>
  <c r="I51" i="2"/>
  <c r="I50" i="2"/>
  <c r="E51" i="2"/>
  <c r="E50" i="2"/>
  <c r="C51" i="2"/>
  <c r="C50" i="2"/>
  <c r="I48" i="2"/>
  <c r="I46" i="2"/>
  <c r="E48" i="2"/>
  <c r="E46" i="2"/>
  <c r="C48" i="2"/>
  <c r="C46" i="2"/>
  <c r="I23" i="2"/>
  <c r="E23" i="2"/>
  <c r="C23" i="2"/>
  <c r="I24" i="2"/>
  <c r="E24" i="2"/>
  <c r="C24" i="2"/>
  <c r="I15" i="2"/>
  <c r="E15" i="2"/>
  <c r="C15" i="2"/>
  <c r="B10" i="1"/>
  <c r="F411" i="4"/>
  <c r="I83" i="2"/>
  <c r="E83" i="2"/>
  <c r="C83" i="2"/>
  <c r="I82" i="2"/>
  <c r="E82" i="2"/>
  <c r="C82" i="2"/>
  <c r="C66" i="1"/>
  <c r="C67" i="1" s="1"/>
  <c r="D66" i="1"/>
  <c r="D67" i="1" s="1"/>
  <c r="B66" i="1"/>
  <c r="B67" i="1" s="1"/>
  <c r="D62" i="1"/>
  <c r="D63" i="1" s="1"/>
  <c r="B62" i="1"/>
  <c r="B63" i="1" s="1"/>
  <c r="C62" i="1"/>
  <c r="C63" i="1" s="1"/>
  <c r="B21" i="1"/>
  <c r="C21" i="1"/>
  <c r="D21" i="1"/>
  <c r="I66" i="2"/>
  <c r="E66" i="2"/>
  <c r="C66" i="2"/>
  <c r="I65" i="2"/>
  <c r="E65" i="2"/>
  <c r="C65" i="2"/>
  <c r="I58" i="2"/>
  <c r="E58" i="2"/>
  <c r="C58" i="2"/>
  <c r="I42" i="2"/>
  <c r="E42" i="2"/>
  <c r="C42" i="2"/>
  <c r="D16" i="1"/>
  <c r="D18" i="1" s="1"/>
  <c r="I53" i="2"/>
  <c r="E53" i="2"/>
  <c r="C53" i="2"/>
  <c r="E52" i="2"/>
  <c r="I41" i="2"/>
  <c r="I40" i="2"/>
  <c r="E41" i="2"/>
  <c r="E40" i="2"/>
  <c r="C36" i="2"/>
  <c r="C35" i="2"/>
  <c r="I36" i="2"/>
  <c r="I35" i="2"/>
  <c r="E36" i="2"/>
  <c r="E35" i="2"/>
  <c r="E13" i="4"/>
  <c r="C41" i="2"/>
  <c r="C40" i="2"/>
  <c r="C14" i="1"/>
  <c r="C16" i="1" s="1"/>
  <c r="C18" i="1" s="1"/>
  <c r="I98" i="2"/>
  <c r="E98" i="2"/>
  <c r="C98" i="2"/>
  <c r="E81" i="2"/>
  <c r="C81" i="2"/>
  <c r="I76" i="2"/>
  <c r="E76" i="2"/>
  <c r="C76" i="2"/>
  <c r="I60" i="2"/>
  <c r="I59" i="2"/>
  <c r="E60" i="2"/>
  <c r="E59" i="2"/>
  <c r="C60" i="2"/>
  <c r="C59" i="2"/>
  <c r="I39" i="2"/>
  <c r="I38" i="2"/>
  <c r="E39" i="2"/>
  <c r="E38" i="2"/>
  <c r="C39" i="2"/>
  <c r="C38" i="2"/>
  <c r="I34" i="2"/>
  <c r="I33" i="2"/>
  <c r="E34" i="2"/>
  <c r="E33" i="2"/>
  <c r="C34" i="2"/>
  <c r="C33" i="2"/>
  <c r="E94" i="2"/>
  <c r="I102" i="2"/>
  <c r="I106" i="2"/>
  <c r="I105" i="2"/>
  <c r="E102" i="2"/>
  <c r="E106" i="2"/>
  <c r="E105" i="2"/>
  <c r="C102" i="2"/>
  <c r="C106" i="2"/>
  <c r="C105" i="2"/>
  <c r="I91" i="2"/>
  <c r="I90" i="2"/>
  <c r="E90" i="2"/>
  <c r="E91" i="2"/>
  <c r="C90" i="2"/>
  <c r="C91" i="2"/>
  <c r="I70" i="2"/>
  <c r="I74" i="2"/>
  <c r="E70" i="2"/>
  <c r="E74" i="2"/>
  <c r="C70" i="2"/>
  <c r="C74" i="2"/>
  <c r="C86" i="2"/>
  <c r="E87" i="2"/>
  <c r="C87" i="2"/>
  <c r="C84" i="2"/>
  <c r="E85" i="2"/>
  <c r="C85" i="2"/>
  <c r="B50" i="1"/>
  <c r="B44" i="1"/>
  <c r="B20" i="1"/>
  <c r="C20" i="1"/>
  <c r="D20" i="1"/>
  <c r="B14" i="1"/>
  <c r="B16" i="1" s="1"/>
  <c r="B19" i="1" s="1"/>
  <c r="I5" i="2"/>
  <c r="E5" i="2"/>
  <c r="C5" i="2"/>
  <c r="I10" i="2"/>
  <c r="E10" i="2"/>
  <c r="C10" i="2"/>
  <c r="E86" i="2"/>
  <c r="E84" i="2"/>
  <c r="F107" i="2"/>
  <c r="I107" i="2"/>
  <c r="F412" i="4"/>
  <c r="I26" i="2"/>
  <c r="E26" i="2"/>
  <c r="C26" i="2"/>
  <c r="A6" i="4"/>
  <c r="A37" i="1"/>
  <c r="A36" i="1"/>
  <c r="A19" i="1"/>
  <c r="A18" i="1"/>
  <c r="C70" i="1"/>
  <c r="D70" i="1"/>
  <c r="B70" i="1"/>
  <c r="A69" i="1"/>
  <c r="E15" i="4"/>
  <c r="J15" i="4"/>
  <c r="K15" i="4" s="1"/>
  <c r="E16" i="4"/>
  <c r="J16" i="4"/>
  <c r="K16" i="4" s="1"/>
  <c r="E17" i="4"/>
  <c r="J17" i="4"/>
  <c r="K17" i="4" s="1"/>
  <c r="E18" i="4"/>
  <c r="E19" i="4"/>
  <c r="E20" i="4"/>
  <c r="E21" i="4"/>
  <c r="E22" i="4"/>
  <c r="E23" i="4"/>
  <c r="E24" i="4"/>
  <c r="E25" i="4"/>
  <c r="J25" i="4"/>
  <c r="K25" i="4" s="1"/>
  <c r="E26" i="4"/>
  <c r="E27" i="4"/>
  <c r="E28" i="4"/>
  <c r="E29" i="4"/>
  <c r="E30" i="4"/>
  <c r="E31" i="4"/>
  <c r="E32" i="4"/>
  <c r="E33" i="4"/>
  <c r="J33" i="4"/>
  <c r="K33" i="4" s="1"/>
  <c r="E34" i="4"/>
  <c r="E35" i="4"/>
  <c r="E36" i="4"/>
  <c r="E37" i="4"/>
  <c r="E38" i="4"/>
  <c r="E39" i="4"/>
  <c r="E40" i="4"/>
  <c r="E41" i="4"/>
  <c r="J41" i="4"/>
  <c r="K41" i="4" s="1"/>
  <c r="E42" i="4"/>
  <c r="E43" i="4"/>
  <c r="E44" i="4"/>
  <c r="E45" i="4"/>
  <c r="E46" i="4"/>
  <c r="E47" i="4"/>
  <c r="E48" i="4"/>
  <c r="E49" i="4"/>
  <c r="J49" i="4"/>
  <c r="K49" i="4" s="1"/>
  <c r="E50" i="4"/>
  <c r="E51" i="4"/>
  <c r="E52" i="4"/>
  <c r="E53" i="4"/>
  <c r="E54" i="4"/>
  <c r="E55" i="4"/>
  <c r="E56" i="4"/>
  <c r="E57" i="4"/>
  <c r="J57" i="4"/>
  <c r="K57" i="4" s="1"/>
  <c r="E58" i="4"/>
  <c r="E59" i="4"/>
  <c r="E60" i="4"/>
  <c r="E61" i="4"/>
  <c r="E62" i="4"/>
  <c r="E63" i="4"/>
  <c r="E64" i="4"/>
  <c r="E65" i="4"/>
  <c r="J65" i="4"/>
  <c r="K65" i="4" s="1"/>
  <c r="E66" i="4"/>
  <c r="E67" i="4"/>
  <c r="E68" i="4"/>
  <c r="E69" i="4"/>
  <c r="E70" i="4"/>
  <c r="E71" i="4"/>
  <c r="E72" i="4"/>
  <c r="E73" i="4"/>
  <c r="J73" i="4"/>
  <c r="K73" i="4" s="1"/>
  <c r="E74" i="4"/>
  <c r="E75" i="4"/>
  <c r="E76" i="4"/>
  <c r="E77" i="4"/>
  <c r="E78" i="4"/>
  <c r="E79" i="4"/>
  <c r="E80" i="4"/>
  <c r="E81" i="4"/>
  <c r="J81" i="4"/>
  <c r="K81" i="4" s="1"/>
  <c r="E82" i="4"/>
  <c r="E83" i="4"/>
  <c r="E84" i="4"/>
  <c r="E85" i="4"/>
  <c r="E86" i="4"/>
  <c r="E87" i="4"/>
  <c r="E88" i="4"/>
  <c r="E89" i="4"/>
  <c r="J89" i="4"/>
  <c r="K89" i="4" s="1"/>
  <c r="E90" i="4"/>
  <c r="E91" i="4"/>
  <c r="E92" i="4"/>
  <c r="E93" i="4"/>
  <c r="E94" i="4"/>
  <c r="J94" i="4"/>
  <c r="K94" i="4" s="1"/>
  <c r="E95" i="4"/>
  <c r="E96" i="4"/>
  <c r="E97" i="4"/>
  <c r="J97" i="4"/>
  <c r="K97" i="4" s="1"/>
  <c r="E98" i="4"/>
  <c r="E99" i="4"/>
  <c r="E100" i="4"/>
  <c r="E101" i="4"/>
  <c r="E102" i="4"/>
  <c r="E103" i="4"/>
  <c r="E104" i="4"/>
  <c r="E105" i="4"/>
  <c r="J105" i="4"/>
  <c r="K105" i="4" s="1"/>
  <c r="E106" i="4"/>
  <c r="E107" i="4"/>
  <c r="E108" i="4"/>
  <c r="E109" i="4"/>
  <c r="E110" i="4"/>
  <c r="E111" i="4"/>
  <c r="E112" i="4"/>
  <c r="E113" i="4"/>
  <c r="J113" i="4"/>
  <c r="K113" i="4" s="1"/>
  <c r="E114" i="4"/>
  <c r="E115" i="4"/>
  <c r="E116" i="4"/>
  <c r="E117" i="4"/>
  <c r="E118" i="4"/>
  <c r="E119" i="4"/>
  <c r="E120" i="4"/>
  <c r="E121" i="4"/>
  <c r="J121" i="4"/>
  <c r="K121" i="4" s="1"/>
  <c r="E122" i="4"/>
  <c r="E123" i="4"/>
  <c r="E124" i="4"/>
  <c r="E125" i="4"/>
  <c r="E126" i="4"/>
  <c r="E127" i="4"/>
  <c r="E128" i="4"/>
  <c r="E129" i="4"/>
  <c r="J129" i="4"/>
  <c r="K129" i="4" s="1"/>
  <c r="E130" i="4"/>
  <c r="E131" i="4"/>
  <c r="E132" i="4"/>
  <c r="E133" i="4"/>
  <c r="E134" i="4"/>
  <c r="E135" i="4"/>
  <c r="E136" i="4"/>
  <c r="E137" i="4"/>
  <c r="J137" i="4"/>
  <c r="K137" i="4" s="1"/>
  <c r="E138" i="4"/>
  <c r="E139" i="4"/>
  <c r="E140" i="4"/>
  <c r="E141" i="4"/>
  <c r="E142" i="4"/>
  <c r="E143" i="4"/>
  <c r="E144" i="4"/>
  <c r="E145" i="4"/>
  <c r="J145" i="4"/>
  <c r="K145" i="4" s="1"/>
  <c r="E146" i="4"/>
  <c r="E147" i="4"/>
  <c r="E148" i="4"/>
  <c r="E149" i="4"/>
  <c r="E150" i="4"/>
  <c r="E151" i="4"/>
  <c r="E152" i="4"/>
  <c r="E153" i="4"/>
  <c r="J153" i="4"/>
  <c r="K153" i="4" s="1"/>
  <c r="E154" i="4"/>
  <c r="E155" i="4"/>
  <c r="E156" i="4"/>
  <c r="E157" i="4"/>
  <c r="E158" i="4"/>
  <c r="J158" i="4"/>
  <c r="K158" i="4" s="1"/>
  <c r="E159" i="4"/>
  <c r="E160" i="4"/>
  <c r="E161" i="4"/>
  <c r="J161" i="4"/>
  <c r="K161" i="4" s="1"/>
  <c r="E162" i="4"/>
  <c r="E163" i="4"/>
  <c r="E164" i="4"/>
  <c r="E165" i="4"/>
  <c r="E166" i="4"/>
  <c r="E167" i="4"/>
  <c r="E168" i="4"/>
  <c r="E169" i="4"/>
  <c r="J169" i="4"/>
  <c r="K169" i="4" s="1"/>
  <c r="E170" i="4"/>
  <c r="E171" i="4"/>
  <c r="E172" i="4"/>
  <c r="E173" i="4"/>
  <c r="E174" i="4"/>
  <c r="E175" i="4"/>
  <c r="E176" i="4"/>
  <c r="E177" i="4"/>
  <c r="J177" i="4"/>
  <c r="K177" i="4" s="1"/>
  <c r="E178" i="4"/>
  <c r="E179" i="4"/>
  <c r="E180" i="4"/>
  <c r="E181" i="4"/>
  <c r="F181" i="4"/>
  <c r="G181" i="4" s="1"/>
  <c r="E182" i="4"/>
  <c r="E183" i="4"/>
  <c r="E184" i="4"/>
  <c r="E185" i="4"/>
  <c r="J185" i="4"/>
  <c r="K185" i="4" s="1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F201" i="4"/>
  <c r="G201" i="4" s="1"/>
  <c r="E202" i="4"/>
  <c r="E203" i="4"/>
  <c r="E204" i="4"/>
  <c r="E205" i="4"/>
  <c r="E206" i="4"/>
  <c r="E207" i="4"/>
  <c r="E208" i="4"/>
  <c r="E209" i="4"/>
  <c r="F209" i="4"/>
  <c r="G209" i="4" s="1"/>
  <c r="E210" i="4"/>
  <c r="E211" i="4"/>
  <c r="E212" i="4"/>
  <c r="E213" i="4"/>
  <c r="F213" i="4"/>
  <c r="G213" i="4" s="1"/>
  <c r="E214" i="4"/>
  <c r="E215" i="4"/>
  <c r="E216" i="4"/>
  <c r="E217" i="4"/>
  <c r="E218" i="4"/>
  <c r="H218" i="4"/>
  <c r="I218" i="4" s="1"/>
  <c r="E219" i="4"/>
  <c r="E220" i="4"/>
  <c r="E221" i="4"/>
  <c r="E222" i="4"/>
  <c r="J222" i="4"/>
  <c r="K222" i="4" s="1"/>
  <c r="E223" i="4"/>
  <c r="E224" i="4"/>
  <c r="E225" i="4"/>
  <c r="E226" i="4"/>
  <c r="E227" i="4"/>
  <c r="E228" i="4"/>
  <c r="E229" i="4"/>
  <c r="E230" i="4"/>
  <c r="E231" i="4"/>
  <c r="E232" i="4"/>
  <c r="E233" i="4"/>
  <c r="F233" i="4"/>
  <c r="G233" i="4" s="1"/>
  <c r="E234" i="4"/>
  <c r="E235" i="4"/>
  <c r="H235" i="4"/>
  <c r="I235" i="4" s="1"/>
  <c r="E236" i="4"/>
  <c r="E237" i="4"/>
  <c r="E238" i="4"/>
  <c r="E239" i="4"/>
  <c r="E240" i="4"/>
  <c r="E241" i="4"/>
  <c r="F241" i="4"/>
  <c r="G241" i="4" s="1"/>
  <c r="E242" i="4"/>
  <c r="E243" i="4"/>
  <c r="E244" i="4"/>
  <c r="E245" i="4"/>
  <c r="F245" i="4"/>
  <c r="G245" i="4" s="1"/>
  <c r="E246" i="4"/>
  <c r="E247" i="4"/>
  <c r="E248" i="4"/>
  <c r="E249" i="4"/>
  <c r="E250" i="4"/>
  <c r="E251" i="4"/>
  <c r="E252" i="4"/>
  <c r="E253" i="4"/>
  <c r="E254" i="4"/>
  <c r="E255" i="4"/>
  <c r="E256" i="4"/>
  <c r="E257" i="4"/>
  <c r="F257" i="4"/>
  <c r="G257" i="4" s="1"/>
  <c r="E258" i="4"/>
  <c r="H258" i="4"/>
  <c r="I258" i="4" s="1"/>
  <c r="E259" i="4"/>
  <c r="E260" i="4"/>
  <c r="E261" i="4"/>
  <c r="E262" i="4"/>
  <c r="E263" i="4"/>
  <c r="E264" i="4"/>
  <c r="E265" i="4"/>
  <c r="F265" i="4"/>
  <c r="G265" i="4" s="1"/>
  <c r="E266" i="4"/>
  <c r="E267" i="4"/>
  <c r="E268" i="4"/>
  <c r="E269" i="4"/>
  <c r="F269" i="4"/>
  <c r="G269" i="4" s="1"/>
  <c r="E270" i="4"/>
  <c r="E271" i="4"/>
  <c r="E272" i="4"/>
  <c r="E273" i="4"/>
  <c r="E274" i="4"/>
  <c r="E275" i="4"/>
  <c r="E276" i="4"/>
  <c r="E277" i="4"/>
  <c r="E278" i="4"/>
  <c r="E279" i="4"/>
  <c r="H279" i="4"/>
  <c r="I279" i="4" s="1"/>
  <c r="E280" i="4"/>
  <c r="E281" i="4"/>
  <c r="F281" i="4"/>
  <c r="G281" i="4" s="1"/>
  <c r="E282" i="4"/>
  <c r="E283" i="4"/>
  <c r="E284" i="4"/>
  <c r="E285" i="4"/>
  <c r="E286" i="4"/>
  <c r="H286" i="4"/>
  <c r="I286" i="4" s="1"/>
  <c r="E287" i="4"/>
  <c r="E288" i="4"/>
  <c r="E289" i="4"/>
  <c r="F289" i="4"/>
  <c r="G289" i="4" s="1"/>
  <c r="E290" i="4"/>
  <c r="E291" i="4"/>
  <c r="E292" i="4"/>
  <c r="E293" i="4"/>
  <c r="E294" i="4"/>
  <c r="E295" i="4"/>
  <c r="E296" i="4"/>
  <c r="E297" i="4"/>
  <c r="F297" i="4"/>
  <c r="G297" i="4" s="1"/>
  <c r="E298" i="4"/>
  <c r="E299" i="4"/>
  <c r="E300" i="4"/>
  <c r="E301" i="4"/>
  <c r="E302" i="4"/>
  <c r="F302" i="4"/>
  <c r="G302" i="4" s="1"/>
  <c r="E303" i="4"/>
  <c r="E304" i="4"/>
  <c r="E305" i="4"/>
  <c r="F305" i="4"/>
  <c r="G305" i="4" s="1"/>
  <c r="E306" i="4"/>
  <c r="E307" i="4"/>
  <c r="E308" i="4"/>
  <c r="E309" i="4"/>
  <c r="E310" i="4"/>
  <c r="F310" i="4"/>
  <c r="G310" i="4" s="1"/>
  <c r="E311" i="4"/>
  <c r="E312" i="4"/>
  <c r="E313" i="4"/>
  <c r="E314" i="4"/>
  <c r="E315" i="4"/>
  <c r="E316" i="4"/>
  <c r="E317" i="4"/>
  <c r="E318" i="4"/>
  <c r="E319" i="4"/>
  <c r="E320" i="4"/>
  <c r="E321" i="4"/>
  <c r="F321" i="4"/>
  <c r="G321" i="4" s="1"/>
  <c r="E322" i="4"/>
  <c r="E323" i="4"/>
  <c r="E324" i="4"/>
  <c r="E325" i="4"/>
  <c r="E326" i="4"/>
  <c r="F326" i="4"/>
  <c r="G326" i="4" s="1"/>
  <c r="E327" i="4"/>
  <c r="E328" i="4"/>
  <c r="E329" i="4"/>
  <c r="F329" i="4"/>
  <c r="G329" i="4" s="1"/>
  <c r="E330" i="4"/>
  <c r="E331" i="4"/>
  <c r="E332" i="4"/>
  <c r="E333" i="4"/>
  <c r="J333" i="4"/>
  <c r="K333" i="4" s="1"/>
  <c r="E334" i="4"/>
  <c r="E335" i="4"/>
  <c r="E336" i="4"/>
  <c r="E337" i="4"/>
  <c r="F337" i="4"/>
  <c r="G337" i="4" s="1"/>
  <c r="E338" i="4"/>
  <c r="E339" i="4"/>
  <c r="E340" i="4"/>
  <c r="E341" i="4"/>
  <c r="E342" i="4"/>
  <c r="E343" i="4"/>
  <c r="H343" i="4"/>
  <c r="I343" i="4" s="1"/>
  <c r="E344" i="4"/>
  <c r="E345" i="4"/>
  <c r="F345" i="4"/>
  <c r="G345" i="4" s="1"/>
  <c r="E346" i="4"/>
  <c r="E347" i="4"/>
  <c r="E348" i="4"/>
  <c r="E349" i="4"/>
  <c r="E350" i="4"/>
  <c r="F350" i="4"/>
  <c r="G350" i="4" s="1"/>
  <c r="E351" i="4"/>
  <c r="E352" i="4"/>
  <c r="E353" i="4"/>
  <c r="F353" i="4"/>
  <c r="G353" i="4" s="1"/>
  <c r="E354" i="4"/>
  <c r="E355" i="4"/>
  <c r="E356" i="4"/>
  <c r="E357" i="4"/>
  <c r="E358" i="4"/>
  <c r="E359" i="4"/>
  <c r="E360" i="4"/>
  <c r="E361" i="4"/>
  <c r="F361" i="4"/>
  <c r="G361" i="4" s="1"/>
  <c r="E362" i="4"/>
  <c r="E363" i="4"/>
  <c r="E364" i="4"/>
  <c r="E365" i="4"/>
  <c r="E366" i="4"/>
  <c r="E367" i="4"/>
  <c r="F367" i="4"/>
  <c r="G367" i="4" s="1"/>
  <c r="E368" i="4"/>
  <c r="E369" i="4"/>
  <c r="F369" i="4"/>
  <c r="G369" i="4" s="1"/>
  <c r="E370" i="4"/>
  <c r="E371" i="4"/>
  <c r="E372" i="4"/>
  <c r="E373" i="4"/>
  <c r="H373" i="4"/>
  <c r="I373" i="4" s="1"/>
  <c r="F373" i="4"/>
  <c r="G373" i="4" s="1"/>
  <c r="E374" i="4"/>
  <c r="E375" i="4"/>
  <c r="F375" i="4"/>
  <c r="G375" i="4" s="1"/>
  <c r="E376" i="4"/>
  <c r="F376" i="4"/>
  <c r="G376" i="4" s="1"/>
  <c r="E377" i="4"/>
  <c r="F377" i="4"/>
  <c r="G377" i="4" s="1"/>
  <c r="E378" i="4"/>
  <c r="E379" i="4"/>
  <c r="E380" i="4"/>
  <c r="E381" i="4"/>
  <c r="E382" i="4"/>
  <c r="F382" i="4"/>
  <c r="G382" i="4" s="1"/>
  <c r="E383" i="4"/>
  <c r="F383" i="4"/>
  <c r="G383" i="4" s="1"/>
  <c r="E384" i="4"/>
  <c r="F384" i="4"/>
  <c r="G384" i="4" s="1"/>
  <c r="E385" i="4"/>
  <c r="E386" i="4"/>
  <c r="E387" i="4"/>
  <c r="E388" i="4"/>
  <c r="E389" i="4"/>
  <c r="E390" i="4"/>
  <c r="E391" i="4"/>
  <c r="F391" i="4"/>
  <c r="G391" i="4" s="1"/>
  <c r="E392" i="4"/>
  <c r="F392" i="4"/>
  <c r="G392" i="4" s="1"/>
  <c r="E393" i="4"/>
  <c r="F393" i="4"/>
  <c r="G393" i="4" s="1"/>
  <c r="E394" i="4"/>
  <c r="E395" i="4"/>
  <c r="E396" i="4"/>
  <c r="E397" i="4"/>
  <c r="J397" i="4"/>
  <c r="K397" i="4" s="1"/>
  <c r="E398" i="4"/>
  <c r="E399" i="4"/>
  <c r="E400" i="4"/>
  <c r="E401" i="4"/>
  <c r="F401" i="4"/>
  <c r="G401" i="4" s="1"/>
  <c r="E402" i="4"/>
  <c r="E403" i="4"/>
  <c r="E404" i="4"/>
  <c r="E405" i="4"/>
  <c r="E406" i="4"/>
  <c r="F406" i="4"/>
  <c r="G406" i="4" s="1"/>
  <c r="E407" i="4"/>
  <c r="F407" i="4"/>
  <c r="G407" i="4" s="1"/>
  <c r="E408" i="4"/>
  <c r="F408" i="4"/>
  <c r="G408" i="4" s="1"/>
  <c r="E409" i="4"/>
  <c r="F409" i="4"/>
  <c r="G409" i="4" s="1"/>
  <c r="E10" i="4"/>
  <c r="E11" i="4"/>
  <c r="E12" i="4"/>
  <c r="E14" i="4"/>
  <c r="F7" i="4"/>
  <c r="E63" i="2"/>
  <c r="E64" i="2"/>
  <c r="H7" i="4"/>
  <c r="J7" i="4"/>
  <c r="B9" i="4"/>
  <c r="E9" i="4"/>
  <c r="F65" i="4"/>
  <c r="G65" i="4" s="1"/>
  <c r="F129" i="4"/>
  <c r="G129" i="4" s="1"/>
  <c r="H17" i="4"/>
  <c r="I17" i="4" s="1"/>
  <c r="H81" i="4"/>
  <c r="I81" i="4" s="1"/>
  <c r="H145" i="4"/>
  <c r="I145" i="4" s="1"/>
  <c r="J398" i="4"/>
  <c r="K398" i="4" s="1"/>
  <c r="H398" i="4"/>
  <c r="I398" i="4" s="1"/>
  <c r="H342" i="4"/>
  <c r="I342" i="4" s="1"/>
  <c r="J342" i="4"/>
  <c r="K342" i="4" s="1"/>
  <c r="H294" i="4"/>
  <c r="I294" i="4" s="1"/>
  <c r="J294" i="4"/>
  <c r="K294" i="4" s="1"/>
  <c r="H254" i="4"/>
  <c r="I254" i="4" s="1"/>
  <c r="J254" i="4"/>
  <c r="K254" i="4" s="1"/>
  <c r="H190" i="4"/>
  <c r="I190" i="4" s="1"/>
  <c r="J190" i="4"/>
  <c r="K190" i="4" s="1"/>
  <c r="F190" i="4"/>
  <c r="G190" i="4" s="1"/>
  <c r="J142" i="4"/>
  <c r="K142" i="4" s="1"/>
  <c r="H142" i="4"/>
  <c r="I142" i="4" s="1"/>
  <c r="F142" i="4"/>
  <c r="G142" i="4" s="1"/>
  <c r="J86" i="4"/>
  <c r="K86" i="4" s="1"/>
  <c r="H86" i="4"/>
  <c r="I86" i="4" s="1"/>
  <c r="F86" i="4"/>
  <c r="G86" i="4" s="1"/>
  <c r="H46" i="4"/>
  <c r="I46" i="4" s="1"/>
  <c r="F46" i="4"/>
  <c r="G46" i="4" s="1"/>
  <c r="J46" i="4"/>
  <c r="K46" i="4" s="1"/>
  <c r="J22" i="4"/>
  <c r="K22" i="4" s="1"/>
  <c r="H22" i="4"/>
  <c r="I22" i="4" s="1"/>
  <c r="F22" i="4"/>
  <c r="G22" i="4" s="1"/>
  <c r="F398" i="4"/>
  <c r="G398" i="4" s="1"/>
  <c r="J405" i="4"/>
  <c r="K405" i="4" s="1"/>
  <c r="H405" i="4"/>
  <c r="I405" i="4" s="1"/>
  <c r="H397" i="4"/>
  <c r="I397" i="4" s="1"/>
  <c r="J389" i="4"/>
  <c r="K389" i="4" s="1"/>
  <c r="H389" i="4"/>
  <c r="I389" i="4" s="1"/>
  <c r="J381" i="4"/>
  <c r="K381" i="4" s="1"/>
  <c r="H381" i="4"/>
  <c r="I381" i="4" s="1"/>
  <c r="J365" i="4"/>
  <c r="K365" i="4" s="1"/>
  <c r="H365" i="4"/>
  <c r="I365" i="4" s="1"/>
  <c r="J357" i="4"/>
  <c r="K357" i="4" s="1"/>
  <c r="H357" i="4"/>
  <c r="I357" i="4" s="1"/>
  <c r="J349" i="4"/>
  <c r="K349" i="4" s="1"/>
  <c r="H349" i="4"/>
  <c r="I349" i="4" s="1"/>
  <c r="J341" i="4"/>
  <c r="K341" i="4" s="1"/>
  <c r="H341" i="4"/>
  <c r="I341" i="4" s="1"/>
  <c r="H333" i="4"/>
  <c r="I333" i="4" s="1"/>
  <c r="J325" i="4"/>
  <c r="K325" i="4" s="1"/>
  <c r="H325" i="4"/>
  <c r="I325" i="4" s="1"/>
  <c r="J317" i="4"/>
  <c r="K317" i="4" s="1"/>
  <c r="H317" i="4"/>
  <c r="I317" i="4" s="1"/>
  <c r="J309" i="4"/>
  <c r="K309" i="4" s="1"/>
  <c r="H309" i="4"/>
  <c r="I309" i="4" s="1"/>
  <c r="J301" i="4"/>
  <c r="K301" i="4" s="1"/>
  <c r="H301" i="4"/>
  <c r="I301" i="4" s="1"/>
  <c r="J293" i="4"/>
  <c r="K293" i="4" s="1"/>
  <c r="H293" i="4"/>
  <c r="I293" i="4" s="1"/>
  <c r="J285" i="4"/>
  <c r="K285" i="4" s="1"/>
  <c r="H285" i="4"/>
  <c r="I285" i="4" s="1"/>
  <c r="J277" i="4"/>
  <c r="K277" i="4" s="1"/>
  <c r="H277" i="4"/>
  <c r="I277" i="4" s="1"/>
  <c r="J269" i="4"/>
  <c r="K269" i="4" s="1"/>
  <c r="H269" i="4"/>
  <c r="I269" i="4" s="1"/>
  <c r="J261" i="4"/>
  <c r="K261" i="4" s="1"/>
  <c r="H261" i="4"/>
  <c r="I261" i="4" s="1"/>
  <c r="J253" i="4"/>
  <c r="K253" i="4" s="1"/>
  <c r="H253" i="4"/>
  <c r="I253" i="4" s="1"/>
  <c r="J245" i="4"/>
  <c r="K245" i="4" s="1"/>
  <c r="H245" i="4"/>
  <c r="I245" i="4" s="1"/>
  <c r="J237" i="4"/>
  <c r="K237" i="4" s="1"/>
  <c r="H237" i="4"/>
  <c r="I237" i="4" s="1"/>
  <c r="J229" i="4"/>
  <c r="K229" i="4" s="1"/>
  <c r="H229" i="4"/>
  <c r="I229" i="4" s="1"/>
  <c r="J221" i="4"/>
  <c r="K221" i="4" s="1"/>
  <c r="H221" i="4"/>
  <c r="I221" i="4" s="1"/>
  <c r="J213" i="4"/>
  <c r="K213" i="4" s="1"/>
  <c r="H213" i="4"/>
  <c r="I213" i="4" s="1"/>
  <c r="J205" i="4"/>
  <c r="K205" i="4" s="1"/>
  <c r="H205" i="4"/>
  <c r="I205" i="4" s="1"/>
  <c r="J197" i="4"/>
  <c r="K197" i="4" s="1"/>
  <c r="H197" i="4"/>
  <c r="I197" i="4" s="1"/>
  <c r="J189" i="4"/>
  <c r="K189" i="4" s="1"/>
  <c r="H189" i="4"/>
  <c r="I189" i="4" s="1"/>
  <c r="J181" i="4"/>
  <c r="K181" i="4" s="1"/>
  <c r="H181" i="4"/>
  <c r="I181" i="4" s="1"/>
  <c r="J173" i="4"/>
  <c r="K173" i="4" s="1"/>
  <c r="H173" i="4"/>
  <c r="I173" i="4" s="1"/>
  <c r="J165" i="4"/>
  <c r="K165" i="4" s="1"/>
  <c r="H165" i="4"/>
  <c r="I165" i="4" s="1"/>
  <c r="F165" i="4"/>
  <c r="G165" i="4" s="1"/>
  <c r="J157" i="4"/>
  <c r="K157" i="4" s="1"/>
  <c r="H157" i="4"/>
  <c r="I157" i="4" s="1"/>
  <c r="F157" i="4"/>
  <c r="G157" i="4" s="1"/>
  <c r="J149" i="4"/>
  <c r="K149" i="4" s="1"/>
  <c r="H149" i="4"/>
  <c r="I149" i="4" s="1"/>
  <c r="F149" i="4"/>
  <c r="G149" i="4" s="1"/>
  <c r="J141" i="4"/>
  <c r="K141" i="4" s="1"/>
  <c r="H141" i="4"/>
  <c r="I141" i="4" s="1"/>
  <c r="F141" i="4"/>
  <c r="G141" i="4" s="1"/>
  <c r="J133" i="4"/>
  <c r="K133" i="4" s="1"/>
  <c r="H133" i="4"/>
  <c r="I133" i="4" s="1"/>
  <c r="F133" i="4"/>
  <c r="G133" i="4" s="1"/>
  <c r="J125" i="4"/>
  <c r="K125" i="4" s="1"/>
  <c r="H125" i="4"/>
  <c r="I125" i="4" s="1"/>
  <c r="F125" i="4"/>
  <c r="G125" i="4" s="1"/>
  <c r="J117" i="4"/>
  <c r="K117" i="4" s="1"/>
  <c r="H117" i="4"/>
  <c r="I117" i="4" s="1"/>
  <c r="F117" i="4"/>
  <c r="G117" i="4" s="1"/>
  <c r="J109" i="4"/>
  <c r="K109" i="4" s="1"/>
  <c r="H109" i="4"/>
  <c r="I109" i="4" s="1"/>
  <c r="F109" i="4"/>
  <c r="G109" i="4" s="1"/>
  <c r="J101" i="4"/>
  <c r="K101" i="4" s="1"/>
  <c r="H101" i="4"/>
  <c r="I101" i="4" s="1"/>
  <c r="F101" i="4"/>
  <c r="G101" i="4" s="1"/>
  <c r="J93" i="4"/>
  <c r="K93" i="4" s="1"/>
  <c r="H93" i="4"/>
  <c r="I93" i="4" s="1"/>
  <c r="F93" i="4"/>
  <c r="G93" i="4" s="1"/>
  <c r="J85" i="4"/>
  <c r="K85" i="4" s="1"/>
  <c r="H85" i="4"/>
  <c r="I85" i="4" s="1"/>
  <c r="F85" i="4"/>
  <c r="G85" i="4" s="1"/>
  <c r="J77" i="4"/>
  <c r="K77" i="4" s="1"/>
  <c r="H77" i="4"/>
  <c r="I77" i="4" s="1"/>
  <c r="F77" i="4"/>
  <c r="G77" i="4" s="1"/>
  <c r="J69" i="4"/>
  <c r="K69" i="4" s="1"/>
  <c r="H69" i="4"/>
  <c r="I69" i="4" s="1"/>
  <c r="F69" i="4"/>
  <c r="G69" i="4" s="1"/>
  <c r="J61" i="4"/>
  <c r="K61" i="4" s="1"/>
  <c r="H61" i="4"/>
  <c r="I61" i="4" s="1"/>
  <c r="F61" i="4"/>
  <c r="G61" i="4" s="1"/>
  <c r="J53" i="4"/>
  <c r="K53" i="4" s="1"/>
  <c r="H53" i="4"/>
  <c r="I53" i="4" s="1"/>
  <c r="F53" i="4"/>
  <c r="G53" i="4" s="1"/>
  <c r="J45" i="4"/>
  <c r="K45" i="4" s="1"/>
  <c r="H45" i="4"/>
  <c r="I45" i="4" s="1"/>
  <c r="F45" i="4"/>
  <c r="G45" i="4" s="1"/>
  <c r="J37" i="4"/>
  <c r="K37" i="4" s="1"/>
  <c r="H37" i="4"/>
  <c r="I37" i="4" s="1"/>
  <c r="F37" i="4"/>
  <c r="G37" i="4" s="1"/>
  <c r="J29" i="4"/>
  <c r="K29" i="4" s="1"/>
  <c r="H29" i="4"/>
  <c r="I29" i="4" s="1"/>
  <c r="F29" i="4"/>
  <c r="G29" i="4" s="1"/>
  <c r="J21" i="4"/>
  <c r="K21" i="4" s="1"/>
  <c r="H21" i="4"/>
  <c r="I21" i="4" s="1"/>
  <c r="F21" i="4"/>
  <c r="G21" i="4" s="1"/>
  <c r="F397" i="4"/>
  <c r="G397" i="4" s="1"/>
  <c r="F309" i="4"/>
  <c r="G309" i="4" s="1"/>
  <c r="F286" i="4"/>
  <c r="G286" i="4" s="1"/>
  <c r="F177" i="4"/>
  <c r="G177" i="4" s="1"/>
  <c r="F121" i="4"/>
  <c r="G121" i="4" s="1"/>
  <c r="F57" i="4"/>
  <c r="G57" i="4" s="1"/>
  <c r="H25" i="4"/>
  <c r="I25" i="4" s="1"/>
  <c r="H89" i="4"/>
  <c r="I89" i="4" s="1"/>
  <c r="H153" i="4"/>
  <c r="I153" i="4" s="1"/>
  <c r="J374" i="4"/>
  <c r="K374" i="4" s="1"/>
  <c r="H374" i="4"/>
  <c r="I374" i="4" s="1"/>
  <c r="H318" i="4"/>
  <c r="I318" i="4" s="1"/>
  <c r="J318" i="4"/>
  <c r="K318" i="4" s="1"/>
  <c r="H262" i="4"/>
  <c r="I262" i="4" s="1"/>
  <c r="J262" i="4"/>
  <c r="K262" i="4" s="1"/>
  <c r="H206" i="4"/>
  <c r="I206" i="4" s="1"/>
  <c r="J206" i="4"/>
  <c r="K206" i="4" s="1"/>
  <c r="F206" i="4"/>
  <c r="G206" i="4" s="1"/>
  <c r="J150" i="4"/>
  <c r="K150" i="4" s="1"/>
  <c r="H150" i="4"/>
  <c r="I150" i="4" s="1"/>
  <c r="F150" i="4"/>
  <c r="G150" i="4" s="1"/>
  <c r="H94" i="4"/>
  <c r="I94" i="4" s="1"/>
  <c r="F94" i="4"/>
  <c r="G94" i="4" s="1"/>
  <c r="H38" i="4"/>
  <c r="I38" i="4" s="1"/>
  <c r="F38" i="4"/>
  <c r="G38" i="4" s="1"/>
  <c r="J38" i="4"/>
  <c r="K38" i="4" s="1"/>
  <c r="H404" i="4"/>
  <c r="I404" i="4" s="1"/>
  <c r="J404" i="4"/>
  <c r="K404" i="4" s="1"/>
  <c r="F404" i="4"/>
  <c r="G404" i="4" s="1"/>
  <c r="H396" i="4"/>
  <c r="I396" i="4" s="1"/>
  <c r="F396" i="4"/>
  <c r="G396" i="4" s="1"/>
  <c r="J396" i="4"/>
  <c r="K396" i="4" s="1"/>
  <c r="J388" i="4"/>
  <c r="K388" i="4" s="1"/>
  <c r="H388" i="4"/>
  <c r="I388" i="4" s="1"/>
  <c r="F388" i="4"/>
  <c r="G388" i="4" s="1"/>
  <c r="H380" i="4"/>
  <c r="I380" i="4" s="1"/>
  <c r="J380" i="4"/>
  <c r="K380" i="4" s="1"/>
  <c r="F380" i="4"/>
  <c r="G380" i="4" s="1"/>
  <c r="J372" i="4"/>
  <c r="K372" i="4" s="1"/>
  <c r="H372" i="4"/>
  <c r="I372" i="4" s="1"/>
  <c r="F372" i="4"/>
  <c r="G372" i="4" s="1"/>
  <c r="H364" i="4"/>
  <c r="I364" i="4" s="1"/>
  <c r="J364" i="4"/>
  <c r="K364" i="4" s="1"/>
  <c r="F364" i="4"/>
  <c r="G364" i="4" s="1"/>
  <c r="H356" i="4"/>
  <c r="I356" i="4" s="1"/>
  <c r="J356" i="4"/>
  <c r="K356" i="4" s="1"/>
  <c r="F356" i="4"/>
  <c r="G356" i="4" s="1"/>
  <c r="J348" i="4"/>
  <c r="K348" i="4" s="1"/>
  <c r="H348" i="4"/>
  <c r="I348" i="4" s="1"/>
  <c r="F348" i="4"/>
  <c r="G348" i="4" s="1"/>
  <c r="J340" i="4"/>
  <c r="K340" i="4" s="1"/>
  <c r="H340" i="4"/>
  <c r="I340" i="4" s="1"/>
  <c r="F340" i="4"/>
  <c r="G340" i="4" s="1"/>
  <c r="J332" i="4"/>
  <c r="K332" i="4" s="1"/>
  <c r="H332" i="4"/>
  <c r="I332" i="4" s="1"/>
  <c r="F332" i="4"/>
  <c r="G332" i="4" s="1"/>
  <c r="J324" i="4"/>
  <c r="K324" i="4" s="1"/>
  <c r="H324" i="4"/>
  <c r="I324" i="4" s="1"/>
  <c r="F324" i="4"/>
  <c r="G324" i="4" s="1"/>
  <c r="J316" i="4"/>
  <c r="K316" i="4" s="1"/>
  <c r="H316" i="4"/>
  <c r="I316" i="4" s="1"/>
  <c r="F316" i="4"/>
  <c r="G316" i="4" s="1"/>
  <c r="J308" i="4"/>
  <c r="K308" i="4" s="1"/>
  <c r="H308" i="4"/>
  <c r="I308" i="4" s="1"/>
  <c r="F308" i="4"/>
  <c r="G308" i="4" s="1"/>
  <c r="J300" i="4"/>
  <c r="K300" i="4" s="1"/>
  <c r="H300" i="4"/>
  <c r="I300" i="4" s="1"/>
  <c r="F300" i="4"/>
  <c r="G300" i="4" s="1"/>
  <c r="J292" i="4"/>
  <c r="K292" i="4" s="1"/>
  <c r="H292" i="4"/>
  <c r="I292" i="4" s="1"/>
  <c r="F292" i="4"/>
  <c r="G292" i="4" s="1"/>
  <c r="J284" i="4"/>
  <c r="K284" i="4" s="1"/>
  <c r="H284" i="4"/>
  <c r="I284" i="4" s="1"/>
  <c r="F284" i="4"/>
  <c r="G284" i="4" s="1"/>
  <c r="J276" i="4"/>
  <c r="K276" i="4" s="1"/>
  <c r="H276" i="4"/>
  <c r="I276" i="4" s="1"/>
  <c r="F276" i="4"/>
  <c r="G276" i="4" s="1"/>
  <c r="J268" i="4"/>
  <c r="K268" i="4" s="1"/>
  <c r="H268" i="4"/>
  <c r="I268" i="4" s="1"/>
  <c r="F268" i="4"/>
  <c r="G268" i="4" s="1"/>
  <c r="J260" i="4"/>
  <c r="K260" i="4" s="1"/>
  <c r="H260" i="4"/>
  <c r="I260" i="4" s="1"/>
  <c r="F260" i="4"/>
  <c r="G260" i="4" s="1"/>
  <c r="J252" i="4"/>
  <c r="K252" i="4" s="1"/>
  <c r="H252" i="4"/>
  <c r="I252" i="4" s="1"/>
  <c r="F252" i="4"/>
  <c r="G252" i="4" s="1"/>
  <c r="J244" i="4"/>
  <c r="K244" i="4" s="1"/>
  <c r="H244" i="4"/>
  <c r="I244" i="4" s="1"/>
  <c r="F244" i="4"/>
  <c r="G244" i="4" s="1"/>
  <c r="J236" i="4"/>
  <c r="K236" i="4" s="1"/>
  <c r="H236" i="4"/>
  <c r="I236" i="4" s="1"/>
  <c r="F236" i="4"/>
  <c r="G236" i="4" s="1"/>
  <c r="J228" i="4"/>
  <c r="K228" i="4" s="1"/>
  <c r="H228" i="4"/>
  <c r="I228" i="4" s="1"/>
  <c r="F228" i="4"/>
  <c r="G228" i="4" s="1"/>
  <c r="J220" i="4"/>
  <c r="K220" i="4" s="1"/>
  <c r="H220" i="4"/>
  <c r="I220" i="4" s="1"/>
  <c r="F220" i="4"/>
  <c r="G220" i="4" s="1"/>
  <c r="J212" i="4"/>
  <c r="K212" i="4" s="1"/>
  <c r="H212" i="4"/>
  <c r="I212" i="4" s="1"/>
  <c r="F212" i="4"/>
  <c r="G212" i="4" s="1"/>
  <c r="J204" i="4"/>
  <c r="K204" i="4" s="1"/>
  <c r="H204" i="4"/>
  <c r="I204" i="4" s="1"/>
  <c r="F204" i="4"/>
  <c r="G204" i="4" s="1"/>
  <c r="J196" i="4"/>
  <c r="K196" i="4" s="1"/>
  <c r="F196" i="4"/>
  <c r="G196" i="4" s="1"/>
  <c r="H196" i="4"/>
  <c r="I196" i="4" s="1"/>
  <c r="J188" i="4"/>
  <c r="K188" i="4" s="1"/>
  <c r="F188" i="4"/>
  <c r="G188" i="4" s="1"/>
  <c r="H188" i="4"/>
  <c r="I188" i="4" s="1"/>
  <c r="J180" i="4"/>
  <c r="K180" i="4" s="1"/>
  <c r="F180" i="4"/>
  <c r="G180" i="4" s="1"/>
  <c r="H180" i="4"/>
  <c r="I180" i="4" s="1"/>
  <c r="J172" i="4"/>
  <c r="K172" i="4" s="1"/>
  <c r="F172" i="4"/>
  <c r="G172" i="4" s="1"/>
  <c r="H172" i="4"/>
  <c r="I172" i="4" s="1"/>
  <c r="J164" i="4"/>
  <c r="K164" i="4" s="1"/>
  <c r="F164" i="4"/>
  <c r="G164" i="4" s="1"/>
  <c r="H164" i="4"/>
  <c r="I164" i="4" s="1"/>
  <c r="J156" i="4"/>
  <c r="K156" i="4" s="1"/>
  <c r="F156" i="4"/>
  <c r="G156" i="4" s="1"/>
  <c r="H156" i="4"/>
  <c r="I156" i="4" s="1"/>
  <c r="J148" i="4"/>
  <c r="K148" i="4" s="1"/>
  <c r="F148" i="4"/>
  <c r="G148" i="4" s="1"/>
  <c r="H148" i="4"/>
  <c r="I148" i="4" s="1"/>
  <c r="J140" i="4"/>
  <c r="K140" i="4" s="1"/>
  <c r="F140" i="4"/>
  <c r="G140" i="4" s="1"/>
  <c r="H140" i="4"/>
  <c r="I140" i="4" s="1"/>
  <c r="J132" i="4"/>
  <c r="K132" i="4" s="1"/>
  <c r="F132" i="4"/>
  <c r="G132" i="4" s="1"/>
  <c r="H132" i="4"/>
  <c r="I132" i="4" s="1"/>
  <c r="J124" i="4"/>
  <c r="K124" i="4" s="1"/>
  <c r="F124" i="4"/>
  <c r="G124" i="4" s="1"/>
  <c r="H124" i="4"/>
  <c r="I124" i="4" s="1"/>
  <c r="J116" i="4"/>
  <c r="K116" i="4" s="1"/>
  <c r="F116" i="4"/>
  <c r="G116" i="4" s="1"/>
  <c r="H116" i="4"/>
  <c r="I116" i="4" s="1"/>
  <c r="J108" i="4"/>
  <c r="K108" i="4" s="1"/>
  <c r="F108" i="4"/>
  <c r="G108" i="4" s="1"/>
  <c r="H108" i="4"/>
  <c r="I108" i="4" s="1"/>
  <c r="J100" i="4"/>
  <c r="K100" i="4" s="1"/>
  <c r="F100" i="4"/>
  <c r="G100" i="4" s="1"/>
  <c r="H100" i="4"/>
  <c r="I100" i="4" s="1"/>
  <c r="J92" i="4"/>
  <c r="K92" i="4" s="1"/>
  <c r="F92" i="4"/>
  <c r="G92" i="4" s="1"/>
  <c r="H92" i="4"/>
  <c r="I92" i="4" s="1"/>
  <c r="J84" i="4"/>
  <c r="K84" i="4" s="1"/>
  <c r="F84" i="4"/>
  <c r="G84" i="4" s="1"/>
  <c r="H84" i="4"/>
  <c r="I84" i="4" s="1"/>
  <c r="J76" i="4"/>
  <c r="K76" i="4" s="1"/>
  <c r="F76" i="4"/>
  <c r="G76" i="4" s="1"/>
  <c r="H76" i="4"/>
  <c r="I76" i="4" s="1"/>
  <c r="J68" i="4"/>
  <c r="K68" i="4" s="1"/>
  <c r="F68" i="4"/>
  <c r="G68" i="4" s="1"/>
  <c r="H68" i="4"/>
  <c r="I68" i="4" s="1"/>
  <c r="J60" i="4"/>
  <c r="K60" i="4" s="1"/>
  <c r="F60" i="4"/>
  <c r="G60" i="4" s="1"/>
  <c r="H60" i="4"/>
  <c r="I60" i="4" s="1"/>
  <c r="J52" i="4"/>
  <c r="K52" i="4" s="1"/>
  <c r="F52" i="4"/>
  <c r="G52" i="4" s="1"/>
  <c r="H52" i="4"/>
  <c r="I52" i="4" s="1"/>
  <c r="J44" i="4"/>
  <c r="K44" i="4" s="1"/>
  <c r="F44" i="4"/>
  <c r="G44" i="4" s="1"/>
  <c r="H44" i="4"/>
  <c r="I44" i="4" s="1"/>
  <c r="J36" i="4"/>
  <c r="K36" i="4" s="1"/>
  <c r="F36" i="4"/>
  <c r="G36" i="4" s="1"/>
  <c r="H36" i="4"/>
  <c r="I36" i="4" s="1"/>
  <c r="J28" i="4"/>
  <c r="K28" i="4" s="1"/>
  <c r="F28" i="4"/>
  <c r="G28" i="4" s="1"/>
  <c r="H28" i="4"/>
  <c r="I28" i="4" s="1"/>
  <c r="J20" i="4"/>
  <c r="K20" i="4" s="1"/>
  <c r="F20" i="4"/>
  <c r="G20" i="4" s="1"/>
  <c r="H20" i="4"/>
  <c r="I20" i="4" s="1"/>
  <c r="F349" i="4"/>
  <c r="G349" i="4" s="1"/>
  <c r="F285" i="4"/>
  <c r="G285" i="4" s="1"/>
  <c r="F262" i="4"/>
  <c r="G262" i="4" s="1"/>
  <c r="F237" i="4"/>
  <c r="G237" i="4" s="1"/>
  <c r="F205" i="4"/>
  <c r="G205" i="4" s="1"/>
  <c r="F173" i="4"/>
  <c r="G173" i="4" s="1"/>
  <c r="F113" i="4"/>
  <c r="G113" i="4" s="1"/>
  <c r="F49" i="4"/>
  <c r="G49" i="4" s="1"/>
  <c r="H33" i="4"/>
  <c r="I33" i="4" s="1"/>
  <c r="H97" i="4"/>
  <c r="I97" i="4" s="1"/>
  <c r="H161" i="4"/>
  <c r="I161" i="4" s="1"/>
  <c r="J14" i="4"/>
  <c r="K14" i="4" s="1"/>
  <c r="H14" i="4"/>
  <c r="I14" i="4" s="1"/>
  <c r="F14" i="4"/>
  <c r="G14" i="4" s="1"/>
  <c r="J366" i="4"/>
  <c r="K366" i="4" s="1"/>
  <c r="H366" i="4"/>
  <c r="I366" i="4" s="1"/>
  <c r="H326" i="4"/>
  <c r="I326" i="4" s="1"/>
  <c r="J326" i="4"/>
  <c r="K326" i="4" s="1"/>
  <c r="H270" i="4"/>
  <c r="I270" i="4" s="1"/>
  <c r="J270" i="4"/>
  <c r="K270" i="4" s="1"/>
  <c r="H214" i="4"/>
  <c r="I214" i="4" s="1"/>
  <c r="J214" i="4"/>
  <c r="K214" i="4" s="1"/>
  <c r="F214" i="4"/>
  <c r="G214" i="4" s="1"/>
  <c r="H166" i="4"/>
  <c r="I166" i="4" s="1"/>
  <c r="F166" i="4"/>
  <c r="G166" i="4" s="1"/>
  <c r="J166" i="4"/>
  <c r="K166" i="4" s="1"/>
  <c r="H126" i="4"/>
  <c r="I126" i="4" s="1"/>
  <c r="J126" i="4"/>
  <c r="K126" i="4" s="1"/>
  <c r="F126" i="4"/>
  <c r="G126" i="4" s="1"/>
  <c r="H62" i="4"/>
  <c r="I62" i="4" s="1"/>
  <c r="J62" i="4"/>
  <c r="K62" i="4" s="1"/>
  <c r="F62" i="4"/>
  <c r="G62" i="4" s="1"/>
  <c r="H403" i="4"/>
  <c r="I403" i="4" s="1"/>
  <c r="J403" i="4"/>
  <c r="K403" i="4" s="1"/>
  <c r="F403" i="4"/>
  <c r="G403" i="4" s="1"/>
  <c r="J395" i="4"/>
  <c r="K395" i="4" s="1"/>
  <c r="H395" i="4"/>
  <c r="I395" i="4" s="1"/>
  <c r="F395" i="4"/>
  <c r="G395" i="4" s="1"/>
  <c r="J387" i="4"/>
  <c r="K387" i="4" s="1"/>
  <c r="H387" i="4"/>
  <c r="I387" i="4" s="1"/>
  <c r="F387" i="4"/>
  <c r="G387" i="4" s="1"/>
  <c r="H379" i="4"/>
  <c r="I379" i="4" s="1"/>
  <c r="J379" i="4"/>
  <c r="K379" i="4" s="1"/>
  <c r="F379" i="4"/>
  <c r="G379" i="4" s="1"/>
  <c r="J371" i="4"/>
  <c r="K371" i="4" s="1"/>
  <c r="F371" i="4"/>
  <c r="G371" i="4" s="1"/>
  <c r="J363" i="4"/>
  <c r="K363" i="4" s="1"/>
  <c r="H363" i="4"/>
  <c r="I363" i="4" s="1"/>
  <c r="F363" i="4"/>
  <c r="G363" i="4" s="1"/>
  <c r="F355" i="4"/>
  <c r="G355" i="4" s="1"/>
  <c r="H355" i="4"/>
  <c r="I355" i="4" s="1"/>
  <c r="J347" i="4"/>
  <c r="K347" i="4" s="1"/>
  <c r="F347" i="4"/>
  <c r="G347" i="4" s="1"/>
  <c r="H347" i="4"/>
  <c r="I347" i="4" s="1"/>
  <c r="J339" i="4"/>
  <c r="K339" i="4" s="1"/>
  <c r="H339" i="4"/>
  <c r="I339" i="4" s="1"/>
  <c r="F339" i="4"/>
  <c r="G339" i="4" s="1"/>
  <c r="J331" i="4"/>
  <c r="K331" i="4" s="1"/>
  <c r="F331" i="4"/>
  <c r="G331" i="4" s="1"/>
  <c r="H331" i="4"/>
  <c r="I331" i="4" s="1"/>
  <c r="J323" i="4"/>
  <c r="K323" i="4" s="1"/>
  <c r="F323" i="4"/>
  <c r="G323" i="4" s="1"/>
  <c r="H323" i="4"/>
  <c r="I323" i="4" s="1"/>
  <c r="J315" i="4"/>
  <c r="K315" i="4" s="1"/>
  <c r="H315" i="4"/>
  <c r="I315" i="4" s="1"/>
  <c r="F315" i="4"/>
  <c r="G315" i="4" s="1"/>
  <c r="J307" i="4"/>
  <c r="K307" i="4" s="1"/>
  <c r="F307" i="4"/>
  <c r="G307" i="4" s="1"/>
  <c r="H307" i="4"/>
  <c r="I307" i="4" s="1"/>
  <c r="J299" i="4"/>
  <c r="K299" i="4" s="1"/>
  <c r="F299" i="4"/>
  <c r="G299" i="4" s="1"/>
  <c r="J291" i="4"/>
  <c r="K291" i="4" s="1"/>
  <c r="F291" i="4"/>
  <c r="G291" i="4" s="1"/>
  <c r="H291" i="4"/>
  <c r="I291" i="4" s="1"/>
  <c r="J283" i="4"/>
  <c r="K283" i="4" s="1"/>
  <c r="F283" i="4"/>
  <c r="G283" i="4" s="1"/>
  <c r="H283" i="4"/>
  <c r="I283" i="4" s="1"/>
  <c r="J275" i="4"/>
  <c r="K275" i="4" s="1"/>
  <c r="H275" i="4"/>
  <c r="I275" i="4" s="1"/>
  <c r="F275" i="4"/>
  <c r="G275" i="4" s="1"/>
  <c r="J267" i="4"/>
  <c r="K267" i="4" s="1"/>
  <c r="F267" i="4"/>
  <c r="G267" i="4" s="1"/>
  <c r="H267" i="4"/>
  <c r="I267" i="4" s="1"/>
  <c r="J259" i="4"/>
  <c r="K259" i="4" s="1"/>
  <c r="F259" i="4"/>
  <c r="G259" i="4" s="1"/>
  <c r="H259" i="4"/>
  <c r="I259" i="4" s="1"/>
  <c r="J251" i="4"/>
  <c r="K251" i="4" s="1"/>
  <c r="H251" i="4"/>
  <c r="I251" i="4" s="1"/>
  <c r="F251" i="4"/>
  <c r="G251" i="4" s="1"/>
  <c r="J243" i="4"/>
  <c r="K243" i="4" s="1"/>
  <c r="F243" i="4"/>
  <c r="G243" i="4" s="1"/>
  <c r="H243" i="4"/>
  <c r="I243" i="4" s="1"/>
  <c r="J235" i="4"/>
  <c r="K235" i="4" s="1"/>
  <c r="F235" i="4"/>
  <c r="G235" i="4" s="1"/>
  <c r="J227" i="4"/>
  <c r="K227" i="4" s="1"/>
  <c r="F227" i="4"/>
  <c r="G227" i="4" s="1"/>
  <c r="H227" i="4"/>
  <c r="I227" i="4" s="1"/>
  <c r="J219" i="4"/>
  <c r="K219" i="4" s="1"/>
  <c r="F219" i="4"/>
  <c r="G219" i="4" s="1"/>
  <c r="H219" i="4"/>
  <c r="I219" i="4" s="1"/>
  <c r="J211" i="4"/>
  <c r="K211" i="4" s="1"/>
  <c r="F211" i="4"/>
  <c r="G211" i="4" s="1"/>
  <c r="H211" i="4"/>
  <c r="I211" i="4" s="1"/>
  <c r="J203" i="4"/>
  <c r="K203" i="4" s="1"/>
  <c r="F203" i="4"/>
  <c r="G203" i="4" s="1"/>
  <c r="J195" i="4"/>
  <c r="K195" i="4" s="1"/>
  <c r="F195" i="4"/>
  <c r="G195" i="4" s="1"/>
  <c r="H195" i="4"/>
  <c r="I195" i="4" s="1"/>
  <c r="J187" i="4"/>
  <c r="K187" i="4" s="1"/>
  <c r="F187" i="4"/>
  <c r="G187" i="4" s="1"/>
  <c r="H187" i="4"/>
  <c r="I187" i="4" s="1"/>
  <c r="J179" i="4"/>
  <c r="K179" i="4" s="1"/>
  <c r="F179" i="4"/>
  <c r="G179" i="4" s="1"/>
  <c r="H179" i="4"/>
  <c r="I179" i="4" s="1"/>
  <c r="J171" i="4"/>
  <c r="K171" i="4" s="1"/>
  <c r="F171" i="4"/>
  <c r="G171" i="4" s="1"/>
  <c r="H171" i="4"/>
  <c r="I171" i="4" s="1"/>
  <c r="J163" i="4"/>
  <c r="K163" i="4" s="1"/>
  <c r="F163" i="4"/>
  <c r="G163" i="4" s="1"/>
  <c r="H163" i="4"/>
  <c r="I163" i="4" s="1"/>
  <c r="J155" i="4"/>
  <c r="K155" i="4" s="1"/>
  <c r="F155" i="4"/>
  <c r="G155" i="4" s="1"/>
  <c r="H155" i="4"/>
  <c r="I155" i="4" s="1"/>
  <c r="J147" i="4"/>
  <c r="K147" i="4" s="1"/>
  <c r="F147" i="4"/>
  <c r="G147" i="4" s="1"/>
  <c r="H147" i="4"/>
  <c r="I147" i="4" s="1"/>
  <c r="J139" i="4"/>
  <c r="K139" i="4" s="1"/>
  <c r="F139" i="4"/>
  <c r="G139" i="4" s="1"/>
  <c r="H139" i="4"/>
  <c r="I139" i="4" s="1"/>
  <c r="J131" i="4"/>
  <c r="K131" i="4" s="1"/>
  <c r="F131" i="4"/>
  <c r="G131" i="4" s="1"/>
  <c r="H131" i="4"/>
  <c r="I131" i="4" s="1"/>
  <c r="J123" i="4"/>
  <c r="K123" i="4" s="1"/>
  <c r="F123" i="4"/>
  <c r="G123" i="4" s="1"/>
  <c r="H123" i="4"/>
  <c r="I123" i="4" s="1"/>
  <c r="J115" i="4"/>
  <c r="K115" i="4" s="1"/>
  <c r="F115" i="4"/>
  <c r="G115" i="4" s="1"/>
  <c r="H115" i="4"/>
  <c r="I115" i="4" s="1"/>
  <c r="J107" i="4"/>
  <c r="K107" i="4" s="1"/>
  <c r="F107" i="4"/>
  <c r="G107" i="4" s="1"/>
  <c r="H107" i="4"/>
  <c r="I107" i="4" s="1"/>
  <c r="J99" i="4"/>
  <c r="K99" i="4" s="1"/>
  <c r="F99" i="4"/>
  <c r="G99" i="4" s="1"/>
  <c r="H99" i="4"/>
  <c r="I99" i="4" s="1"/>
  <c r="J91" i="4"/>
  <c r="K91" i="4" s="1"/>
  <c r="F91" i="4"/>
  <c r="G91" i="4" s="1"/>
  <c r="H91" i="4"/>
  <c r="I91" i="4" s="1"/>
  <c r="J83" i="4"/>
  <c r="K83" i="4" s="1"/>
  <c r="F83" i="4"/>
  <c r="G83" i="4" s="1"/>
  <c r="H83" i="4"/>
  <c r="I83" i="4" s="1"/>
  <c r="J75" i="4"/>
  <c r="K75" i="4" s="1"/>
  <c r="F75" i="4"/>
  <c r="G75" i="4" s="1"/>
  <c r="H75" i="4"/>
  <c r="I75" i="4" s="1"/>
  <c r="J67" i="4"/>
  <c r="K67" i="4" s="1"/>
  <c r="F67" i="4"/>
  <c r="G67" i="4" s="1"/>
  <c r="H67" i="4"/>
  <c r="I67" i="4" s="1"/>
  <c r="J59" i="4"/>
  <c r="K59" i="4" s="1"/>
  <c r="F59" i="4"/>
  <c r="G59" i="4" s="1"/>
  <c r="H59" i="4"/>
  <c r="I59" i="4" s="1"/>
  <c r="J51" i="4"/>
  <c r="K51" i="4" s="1"/>
  <c r="F51" i="4"/>
  <c r="G51" i="4" s="1"/>
  <c r="H51" i="4"/>
  <c r="I51" i="4" s="1"/>
  <c r="J43" i="4"/>
  <c r="K43" i="4" s="1"/>
  <c r="F43" i="4"/>
  <c r="G43" i="4" s="1"/>
  <c r="H43" i="4"/>
  <c r="I43" i="4" s="1"/>
  <c r="J35" i="4"/>
  <c r="K35" i="4" s="1"/>
  <c r="F35" i="4"/>
  <c r="G35" i="4" s="1"/>
  <c r="H35" i="4"/>
  <c r="I35" i="4" s="1"/>
  <c r="J27" i="4"/>
  <c r="K27" i="4" s="1"/>
  <c r="F27" i="4"/>
  <c r="G27" i="4" s="1"/>
  <c r="H27" i="4"/>
  <c r="I27" i="4" s="1"/>
  <c r="J19" i="4"/>
  <c r="K19" i="4" s="1"/>
  <c r="F19" i="4"/>
  <c r="G19" i="4" s="1"/>
  <c r="H19" i="4"/>
  <c r="I19" i="4" s="1"/>
  <c r="F381" i="4"/>
  <c r="G381" i="4" s="1"/>
  <c r="F366" i="4"/>
  <c r="G366" i="4" s="1"/>
  <c r="F325" i="4"/>
  <c r="G325" i="4" s="1"/>
  <c r="F261" i="4"/>
  <c r="G261" i="4" s="1"/>
  <c r="F169" i="4"/>
  <c r="G169" i="4" s="1"/>
  <c r="F105" i="4"/>
  <c r="G105" i="4" s="1"/>
  <c r="F41" i="4"/>
  <c r="G41" i="4" s="1"/>
  <c r="H41" i="4"/>
  <c r="I41" i="4" s="1"/>
  <c r="H105" i="4"/>
  <c r="I105" i="4" s="1"/>
  <c r="H169" i="4"/>
  <c r="I169" i="4" s="1"/>
  <c r="J390" i="4"/>
  <c r="K390" i="4" s="1"/>
  <c r="H390" i="4"/>
  <c r="I390" i="4" s="1"/>
  <c r="H334" i="4"/>
  <c r="I334" i="4" s="1"/>
  <c r="J334" i="4"/>
  <c r="K334" i="4" s="1"/>
  <c r="H278" i="4"/>
  <c r="I278" i="4" s="1"/>
  <c r="J278" i="4"/>
  <c r="K278" i="4" s="1"/>
  <c r="H222" i="4"/>
  <c r="I222" i="4" s="1"/>
  <c r="F222" i="4"/>
  <c r="G222" i="4" s="1"/>
  <c r="H174" i="4"/>
  <c r="I174" i="4" s="1"/>
  <c r="F174" i="4"/>
  <c r="G174" i="4" s="1"/>
  <c r="J174" i="4"/>
  <c r="K174" i="4" s="1"/>
  <c r="H102" i="4"/>
  <c r="I102" i="4" s="1"/>
  <c r="F102" i="4"/>
  <c r="G102" i="4" s="1"/>
  <c r="J102" i="4"/>
  <c r="K102" i="4" s="1"/>
  <c r="H30" i="4"/>
  <c r="I30" i="4" s="1"/>
  <c r="F30" i="4"/>
  <c r="G30" i="4" s="1"/>
  <c r="J402" i="4"/>
  <c r="K402" i="4" s="1"/>
  <c r="H402" i="4"/>
  <c r="I402" i="4" s="1"/>
  <c r="F402" i="4"/>
  <c r="G402" i="4" s="1"/>
  <c r="J394" i="4"/>
  <c r="K394" i="4" s="1"/>
  <c r="H394" i="4"/>
  <c r="I394" i="4" s="1"/>
  <c r="F394" i="4"/>
  <c r="G394" i="4" s="1"/>
  <c r="J386" i="4"/>
  <c r="K386" i="4" s="1"/>
  <c r="H386" i="4"/>
  <c r="I386" i="4" s="1"/>
  <c r="F386" i="4"/>
  <c r="G386" i="4" s="1"/>
  <c r="J378" i="4"/>
  <c r="K378" i="4" s="1"/>
  <c r="H378" i="4"/>
  <c r="I378" i="4" s="1"/>
  <c r="F378" i="4"/>
  <c r="G378" i="4" s="1"/>
  <c r="J370" i="4"/>
  <c r="K370" i="4" s="1"/>
  <c r="H370" i="4"/>
  <c r="I370" i="4" s="1"/>
  <c r="F370" i="4"/>
  <c r="G370" i="4" s="1"/>
  <c r="J362" i="4"/>
  <c r="K362" i="4" s="1"/>
  <c r="H362" i="4"/>
  <c r="I362" i="4" s="1"/>
  <c r="F362" i="4"/>
  <c r="G362" i="4" s="1"/>
  <c r="J354" i="4"/>
  <c r="K354" i="4" s="1"/>
  <c r="H354" i="4"/>
  <c r="I354" i="4" s="1"/>
  <c r="F354" i="4"/>
  <c r="G354" i="4" s="1"/>
  <c r="J346" i="4"/>
  <c r="K346" i="4" s="1"/>
  <c r="F346" i="4"/>
  <c r="G346" i="4" s="1"/>
  <c r="H346" i="4"/>
  <c r="I346" i="4" s="1"/>
  <c r="J338" i="4"/>
  <c r="K338" i="4" s="1"/>
  <c r="F338" i="4"/>
  <c r="G338" i="4" s="1"/>
  <c r="H338" i="4"/>
  <c r="I338" i="4" s="1"/>
  <c r="J330" i="4"/>
  <c r="K330" i="4" s="1"/>
  <c r="F330" i="4"/>
  <c r="G330" i="4" s="1"/>
  <c r="H330" i="4"/>
  <c r="I330" i="4" s="1"/>
  <c r="J322" i="4"/>
  <c r="K322" i="4" s="1"/>
  <c r="F322" i="4"/>
  <c r="G322" i="4" s="1"/>
  <c r="J314" i="4"/>
  <c r="K314" i="4" s="1"/>
  <c r="F314" i="4"/>
  <c r="G314" i="4" s="1"/>
  <c r="H314" i="4"/>
  <c r="I314" i="4" s="1"/>
  <c r="J306" i="4"/>
  <c r="K306" i="4" s="1"/>
  <c r="F306" i="4"/>
  <c r="G306" i="4" s="1"/>
  <c r="H306" i="4"/>
  <c r="I306" i="4" s="1"/>
  <c r="J298" i="4"/>
  <c r="K298" i="4" s="1"/>
  <c r="H298" i="4"/>
  <c r="I298" i="4" s="1"/>
  <c r="F298" i="4"/>
  <c r="G298" i="4" s="1"/>
  <c r="J290" i="4"/>
  <c r="K290" i="4" s="1"/>
  <c r="F290" i="4"/>
  <c r="G290" i="4" s="1"/>
  <c r="H290" i="4"/>
  <c r="I290" i="4" s="1"/>
  <c r="J282" i="4"/>
  <c r="K282" i="4" s="1"/>
  <c r="F282" i="4"/>
  <c r="G282" i="4" s="1"/>
  <c r="H282" i="4"/>
  <c r="I282" i="4" s="1"/>
  <c r="J274" i="4"/>
  <c r="K274" i="4" s="1"/>
  <c r="F274" i="4"/>
  <c r="G274" i="4" s="1"/>
  <c r="H274" i="4"/>
  <c r="I274" i="4" s="1"/>
  <c r="J266" i="4"/>
  <c r="K266" i="4" s="1"/>
  <c r="F266" i="4"/>
  <c r="G266" i="4" s="1"/>
  <c r="H266" i="4"/>
  <c r="I266" i="4" s="1"/>
  <c r="J258" i="4"/>
  <c r="K258" i="4" s="1"/>
  <c r="F258" i="4"/>
  <c r="G258" i="4" s="1"/>
  <c r="J250" i="4"/>
  <c r="K250" i="4" s="1"/>
  <c r="F250" i="4"/>
  <c r="G250" i="4" s="1"/>
  <c r="H250" i="4"/>
  <c r="I250" i="4" s="1"/>
  <c r="J242" i="4"/>
  <c r="K242" i="4" s="1"/>
  <c r="F242" i="4"/>
  <c r="G242" i="4" s="1"/>
  <c r="H242" i="4"/>
  <c r="I242" i="4" s="1"/>
  <c r="J234" i="4"/>
  <c r="K234" i="4" s="1"/>
  <c r="H234" i="4"/>
  <c r="I234" i="4" s="1"/>
  <c r="F234" i="4"/>
  <c r="G234" i="4" s="1"/>
  <c r="J226" i="4"/>
  <c r="K226" i="4" s="1"/>
  <c r="F226" i="4"/>
  <c r="G226" i="4" s="1"/>
  <c r="H226" i="4"/>
  <c r="I226" i="4" s="1"/>
  <c r="J218" i="4"/>
  <c r="K218" i="4" s="1"/>
  <c r="F218" i="4"/>
  <c r="G218" i="4" s="1"/>
  <c r="J210" i="4"/>
  <c r="K210" i="4" s="1"/>
  <c r="F210" i="4"/>
  <c r="G210" i="4" s="1"/>
  <c r="H210" i="4"/>
  <c r="I210" i="4" s="1"/>
  <c r="J202" i="4"/>
  <c r="K202" i="4" s="1"/>
  <c r="H202" i="4"/>
  <c r="I202" i="4" s="1"/>
  <c r="F202" i="4"/>
  <c r="G202" i="4" s="1"/>
  <c r="J194" i="4"/>
  <c r="K194" i="4" s="1"/>
  <c r="F194" i="4"/>
  <c r="G194" i="4" s="1"/>
  <c r="J186" i="4"/>
  <c r="K186" i="4" s="1"/>
  <c r="F186" i="4"/>
  <c r="G186" i="4" s="1"/>
  <c r="H186" i="4"/>
  <c r="I186" i="4" s="1"/>
  <c r="J178" i="4"/>
  <c r="K178" i="4" s="1"/>
  <c r="F178" i="4"/>
  <c r="G178" i="4" s="1"/>
  <c r="H178" i="4"/>
  <c r="I178" i="4" s="1"/>
  <c r="J170" i="4"/>
  <c r="K170" i="4" s="1"/>
  <c r="F170" i="4"/>
  <c r="G170" i="4" s="1"/>
  <c r="H170" i="4"/>
  <c r="I170" i="4" s="1"/>
  <c r="J162" i="4"/>
  <c r="K162" i="4" s="1"/>
  <c r="F162" i="4"/>
  <c r="G162" i="4" s="1"/>
  <c r="H162" i="4"/>
  <c r="I162" i="4" s="1"/>
  <c r="J154" i="4"/>
  <c r="K154" i="4" s="1"/>
  <c r="F154" i="4"/>
  <c r="G154" i="4" s="1"/>
  <c r="H154" i="4"/>
  <c r="I154" i="4" s="1"/>
  <c r="J146" i="4"/>
  <c r="K146" i="4" s="1"/>
  <c r="F146" i="4"/>
  <c r="G146" i="4" s="1"/>
  <c r="H146" i="4"/>
  <c r="I146" i="4" s="1"/>
  <c r="J138" i="4"/>
  <c r="K138" i="4" s="1"/>
  <c r="F138" i="4"/>
  <c r="G138" i="4" s="1"/>
  <c r="H138" i="4"/>
  <c r="I138" i="4" s="1"/>
  <c r="J130" i="4"/>
  <c r="K130" i="4" s="1"/>
  <c r="F130" i="4"/>
  <c r="G130" i="4" s="1"/>
  <c r="H130" i="4"/>
  <c r="I130" i="4" s="1"/>
  <c r="J122" i="4"/>
  <c r="K122" i="4" s="1"/>
  <c r="F122" i="4"/>
  <c r="G122" i="4" s="1"/>
  <c r="H122" i="4"/>
  <c r="I122" i="4" s="1"/>
  <c r="J114" i="4"/>
  <c r="K114" i="4" s="1"/>
  <c r="F114" i="4"/>
  <c r="G114" i="4" s="1"/>
  <c r="H114" i="4"/>
  <c r="I114" i="4" s="1"/>
  <c r="J106" i="4"/>
  <c r="K106" i="4" s="1"/>
  <c r="F106" i="4"/>
  <c r="G106" i="4" s="1"/>
  <c r="H106" i="4"/>
  <c r="I106" i="4" s="1"/>
  <c r="J98" i="4"/>
  <c r="K98" i="4" s="1"/>
  <c r="F98" i="4"/>
  <c r="G98" i="4" s="1"/>
  <c r="H98" i="4"/>
  <c r="I98" i="4" s="1"/>
  <c r="J90" i="4"/>
  <c r="K90" i="4" s="1"/>
  <c r="F90" i="4"/>
  <c r="G90" i="4" s="1"/>
  <c r="H90" i="4"/>
  <c r="I90" i="4" s="1"/>
  <c r="J82" i="4"/>
  <c r="K82" i="4" s="1"/>
  <c r="F82" i="4"/>
  <c r="G82" i="4" s="1"/>
  <c r="H82" i="4"/>
  <c r="I82" i="4" s="1"/>
  <c r="J74" i="4"/>
  <c r="K74" i="4" s="1"/>
  <c r="F74" i="4"/>
  <c r="G74" i="4" s="1"/>
  <c r="H74" i="4"/>
  <c r="I74" i="4" s="1"/>
  <c r="J66" i="4"/>
  <c r="K66" i="4" s="1"/>
  <c r="F66" i="4"/>
  <c r="G66" i="4" s="1"/>
  <c r="H66" i="4"/>
  <c r="I66" i="4" s="1"/>
  <c r="J58" i="4"/>
  <c r="K58" i="4" s="1"/>
  <c r="F58" i="4"/>
  <c r="G58" i="4" s="1"/>
  <c r="H58" i="4"/>
  <c r="I58" i="4" s="1"/>
  <c r="J50" i="4"/>
  <c r="K50" i="4" s="1"/>
  <c r="F50" i="4"/>
  <c r="G50" i="4" s="1"/>
  <c r="H50" i="4"/>
  <c r="I50" i="4" s="1"/>
  <c r="J42" i="4"/>
  <c r="K42" i="4" s="1"/>
  <c r="F42" i="4"/>
  <c r="G42" i="4" s="1"/>
  <c r="H42" i="4"/>
  <c r="I42" i="4" s="1"/>
  <c r="J34" i="4"/>
  <c r="K34" i="4" s="1"/>
  <c r="F34" i="4"/>
  <c r="G34" i="4" s="1"/>
  <c r="H34" i="4"/>
  <c r="I34" i="4" s="1"/>
  <c r="J26" i="4"/>
  <c r="K26" i="4" s="1"/>
  <c r="F26" i="4"/>
  <c r="G26" i="4" s="1"/>
  <c r="H26" i="4"/>
  <c r="I26" i="4" s="1"/>
  <c r="J18" i="4"/>
  <c r="K18" i="4" s="1"/>
  <c r="F18" i="4"/>
  <c r="G18" i="4" s="1"/>
  <c r="H18" i="4"/>
  <c r="I18" i="4" s="1"/>
  <c r="F405" i="4"/>
  <c r="G405" i="4" s="1"/>
  <c r="F365" i="4"/>
  <c r="G365" i="4" s="1"/>
  <c r="F342" i="4"/>
  <c r="G342" i="4" s="1"/>
  <c r="F301" i="4"/>
  <c r="G301" i="4" s="1"/>
  <c r="F278" i="4"/>
  <c r="G278" i="4" s="1"/>
  <c r="F229" i="4"/>
  <c r="G229" i="4" s="1"/>
  <c r="F197" i="4"/>
  <c r="G197" i="4" s="1"/>
  <c r="F161" i="4"/>
  <c r="G161" i="4" s="1"/>
  <c r="F97" i="4"/>
  <c r="G97" i="4" s="1"/>
  <c r="F33" i="4"/>
  <c r="G33" i="4" s="1"/>
  <c r="H49" i="4"/>
  <c r="I49" i="4" s="1"/>
  <c r="H113" i="4"/>
  <c r="I113" i="4" s="1"/>
  <c r="H177" i="4"/>
  <c r="I177" i="4" s="1"/>
  <c r="H299" i="4"/>
  <c r="I299" i="4" s="1"/>
  <c r="J286" i="4"/>
  <c r="K286" i="4" s="1"/>
  <c r="J358" i="4"/>
  <c r="K358" i="4" s="1"/>
  <c r="H358" i="4"/>
  <c r="I358" i="4" s="1"/>
  <c r="H302" i="4"/>
  <c r="I302" i="4" s="1"/>
  <c r="J302" i="4"/>
  <c r="K302" i="4" s="1"/>
  <c r="H230" i="4"/>
  <c r="I230" i="4" s="1"/>
  <c r="F230" i="4"/>
  <c r="G230" i="4" s="1"/>
  <c r="J230" i="4"/>
  <c r="K230" i="4" s="1"/>
  <c r="H118" i="4"/>
  <c r="I118" i="4" s="1"/>
  <c r="J118" i="4"/>
  <c r="K118" i="4" s="1"/>
  <c r="F118" i="4"/>
  <c r="G118" i="4" s="1"/>
  <c r="J70" i="4"/>
  <c r="K70" i="4" s="1"/>
  <c r="H70" i="4"/>
  <c r="I70" i="4" s="1"/>
  <c r="F70" i="4"/>
  <c r="G70" i="4" s="1"/>
  <c r="J409" i="4"/>
  <c r="K409" i="4" s="1"/>
  <c r="H409" i="4"/>
  <c r="I409" i="4" s="1"/>
  <c r="J377" i="4"/>
  <c r="K377" i="4" s="1"/>
  <c r="H377" i="4"/>
  <c r="I377" i="4" s="1"/>
  <c r="J353" i="4"/>
  <c r="K353" i="4" s="1"/>
  <c r="H353" i="4"/>
  <c r="I353" i="4" s="1"/>
  <c r="J329" i="4"/>
  <c r="K329" i="4" s="1"/>
  <c r="H329" i="4"/>
  <c r="I329" i="4" s="1"/>
  <c r="J305" i="4"/>
  <c r="K305" i="4" s="1"/>
  <c r="H305" i="4"/>
  <c r="I305" i="4" s="1"/>
  <c r="J281" i="4"/>
  <c r="K281" i="4" s="1"/>
  <c r="H281" i="4"/>
  <c r="I281" i="4" s="1"/>
  <c r="J265" i="4"/>
  <c r="K265" i="4" s="1"/>
  <c r="H265" i="4"/>
  <c r="I265" i="4" s="1"/>
  <c r="J241" i="4"/>
  <c r="K241" i="4" s="1"/>
  <c r="H241" i="4"/>
  <c r="I241" i="4" s="1"/>
  <c r="J225" i="4"/>
  <c r="K225" i="4" s="1"/>
  <c r="H225" i="4"/>
  <c r="I225" i="4" s="1"/>
  <c r="J217" i="4"/>
  <c r="K217" i="4" s="1"/>
  <c r="H217" i="4"/>
  <c r="I217" i="4" s="1"/>
  <c r="J209" i="4"/>
  <c r="K209" i="4" s="1"/>
  <c r="H209" i="4"/>
  <c r="I209" i="4" s="1"/>
  <c r="J193" i="4"/>
  <c r="K193" i="4" s="1"/>
  <c r="H193" i="4"/>
  <c r="I193" i="4" s="1"/>
  <c r="F390" i="4"/>
  <c r="G390" i="4" s="1"/>
  <c r="F341" i="4"/>
  <c r="G341" i="4" s="1"/>
  <c r="F318" i="4"/>
  <c r="G318" i="4" s="1"/>
  <c r="F277" i="4"/>
  <c r="G277" i="4" s="1"/>
  <c r="F254" i="4"/>
  <c r="G254" i="4" s="1"/>
  <c r="F225" i="4"/>
  <c r="G225" i="4" s="1"/>
  <c r="F193" i="4"/>
  <c r="G193" i="4" s="1"/>
  <c r="F153" i="4"/>
  <c r="G153" i="4" s="1"/>
  <c r="F89" i="4"/>
  <c r="G89" i="4" s="1"/>
  <c r="F25" i="4"/>
  <c r="G25" i="4" s="1"/>
  <c r="H57" i="4"/>
  <c r="I57" i="4" s="1"/>
  <c r="H121" i="4"/>
  <c r="I121" i="4" s="1"/>
  <c r="H185" i="4"/>
  <c r="I185" i="4" s="1"/>
  <c r="H322" i="4"/>
  <c r="I322" i="4" s="1"/>
  <c r="J355" i="4"/>
  <c r="K355" i="4" s="1"/>
  <c r="J382" i="4"/>
  <c r="K382" i="4" s="1"/>
  <c r="H382" i="4"/>
  <c r="I382" i="4" s="1"/>
  <c r="H238" i="4"/>
  <c r="I238" i="4" s="1"/>
  <c r="F238" i="4"/>
  <c r="G238" i="4" s="1"/>
  <c r="J238" i="4"/>
  <c r="K238" i="4" s="1"/>
  <c r="H182" i="4"/>
  <c r="I182" i="4" s="1"/>
  <c r="J182" i="4"/>
  <c r="K182" i="4" s="1"/>
  <c r="F182" i="4"/>
  <c r="G182" i="4" s="1"/>
  <c r="J134" i="4"/>
  <c r="K134" i="4" s="1"/>
  <c r="H134" i="4"/>
  <c r="I134" i="4" s="1"/>
  <c r="F134" i="4"/>
  <c r="G134" i="4" s="1"/>
  <c r="J78" i="4"/>
  <c r="K78" i="4" s="1"/>
  <c r="H78" i="4"/>
  <c r="I78" i="4" s="1"/>
  <c r="F78" i="4"/>
  <c r="G78" i="4" s="1"/>
  <c r="J385" i="4"/>
  <c r="K385" i="4" s="1"/>
  <c r="H385" i="4"/>
  <c r="I385" i="4" s="1"/>
  <c r="J361" i="4"/>
  <c r="K361" i="4" s="1"/>
  <c r="H361" i="4"/>
  <c r="I361" i="4" s="1"/>
  <c r="J345" i="4"/>
  <c r="K345" i="4" s="1"/>
  <c r="H345" i="4"/>
  <c r="I345" i="4" s="1"/>
  <c r="J321" i="4"/>
  <c r="K321" i="4" s="1"/>
  <c r="H321" i="4"/>
  <c r="I321" i="4" s="1"/>
  <c r="J297" i="4"/>
  <c r="K297" i="4" s="1"/>
  <c r="H297" i="4"/>
  <c r="I297" i="4" s="1"/>
  <c r="J273" i="4"/>
  <c r="K273" i="4" s="1"/>
  <c r="H273" i="4"/>
  <c r="I273" i="4" s="1"/>
  <c r="J257" i="4"/>
  <c r="K257" i="4" s="1"/>
  <c r="H257" i="4"/>
  <c r="I257" i="4" s="1"/>
  <c r="J233" i="4"/>
  <c r="K233" i="4" s="1"/>
  <c r="H233" i="4"/>
  <c r="I233" i="4" s="1"/>
  <c r="J201" i="4"/>
  <c r="K201" i="4" s="1"/>
  <c r="H201" i="4"/>
  <c r="I201" i="4" s="1"/>
  <c r="J408" i="4"/>
  <c r="K408" i="4" s="1"/>
  <c r="H408" i="4"/>
  <c r="I408" i="4" s="1"/>
  <c r="J400" i="4"/>
  <c r="K400" i="4" s="1"/>
  <c r="H400" i="4"/>
  <c r="I400" i="4" s="1"/>
  <c r="J392" i="4"/>
  <c r="K392" i="4" s="1"/>
  <c r="H392" i="4"/>
  <c r="I392" i="4" s="1"/>
  <c r="J384" i="4"/>
  <c r="K384" i="4" s="1"/>
  <c r="H384" i="4"/>
  <c r="I384" i="4" s="1"/>
  <c r="H376" i="4"/>
  <c r="I376" i="4" s="1"/>
  <c r="J376" i="4"/>
  <c r="K376" i="4" s="1"/>
  <c r="J368" i="4"/>
  <c r="K368" i="4" s="1"/>
  <c r="H368" i="4"/>
  <c r="I368" i="4" s="1"/>
  <c r="F368" i="4"/>
  <c r="G368" i="4" s="1"/>
  <c r="J360" i="4"/>
  <c r="K360" i="4" s="1"/>
  <c r="H360" i="4"/>
  <c r="I360" i="4" s="1"/>
  <c r="F360" i="4"/>
  <c r="G360" i="4" s="1"/>
  <c r="J352" i="4"/>
  <c r="K352" i="4" s="1"/>
  <c r="H352" i="4"/>
  <c r="I352" i="4" s="1"/>
  <c r="F352" i="4"/>
  <c r="G352" i="4" s="1"/>
  <c r="J344" i="4"/>
  <c r="K344" i="4" s="1"/>
  <c r="H344" i="4"/>
  <c r="I344" i="4" s="1"/>
  <c r="F344" i="4"/>
  <c r="G344" i="4" s="1"/>
  <c r="J336" i="4"/>
  <c r="K336" i="4" s="1"/>
  <c r="H336" i="4"/>
  <c r="I336" i="4" s="1"/>
  <c r="F336" i="4"/>
  <c r="G336" i="4" s="1"/>
  <c r="J328" i="4"/>
  <c r="K328" i="4" s="1"/>
  <c r="H328" i="4"/>
  <c r="I328" i="4" s="1"/>
  <c r="F328" i="4"/>
  <c r="G328" i="4" s="1"/>
  <c r="J320" i="4"/>
  <c r="K320" i="4" s="1"/>
  <c r="H320" i="4"/>
  <c r="I320" i="4" s="1"/>
  <c r="F320" i="4"/>
  <c r="G320" i="4" s="1"/>
  <c r="J312" i="4"/>
  <c r="K312" i="4" s="1"/>
  <c r="H312" i="4"/>
  <c r="I312" i="4" s="1"/>
  <c r="F312" i="4"/>
  <c r="G312" i="4" s="1"/>
  <c r="J304" i="4"/>
  <c r="K304" i="4" s="1"/>
  <c r="H304" i="4"/>
  <c r="I304" i="4" s="1"/>
  <c r="F304" i="4"/>
  <c r="G304" i="4" s="1"/>
  <c r="J296" i="4"/>
  <c r="K296" i="4" s="1"/>
  <c r="H296" i="4"/>
  <c r="I296" i="4" s="1"/>
  <c r="F296" i="4"/>
  <c r="G296" i="4" s="1"/>
  <c r="J288" i="4"/>
  <c r="K288" i="4" s="1"/>
  <c r="H288" i="4"/>
  <c r="I288" i="4" s="1"/>
  <c r="F288" i="4"/>
  <c r="G288" i="4" s="1"/>
  <c r="J280" i="4"/>
  <c r="K280" i="4" s="1"/>
  <c r="H280" i="4"/>
  <c r="I280" i="4" s="1"/>
  <c r="F280" i="4"/>
  <c r="G280" i="4" s="1"/>
  <c r="J272" i="4"/>
  <c r="K272" i="4" s="1"/>
  <c r="H272" i="4"/>
  <c r="I272" i="4" s="1"/>
  <c r="F272" i="4"/>
  <c r="G272" i="4" s="1"/>
  <c r="J264" i="4"/>
  <c r="K264" i="4" s="1"/>
  <c r="H264" i="4"/>
  <c r="I264" i="4" s="1"/>
  <c r="F264" i="4"/>
  <c r="G264" i="4" s="1"/>
  <c r="J256" i="4"/>
  <c r="K256" i="4" s="1"/>
  <c r="H256" i="4"/>
  <c r="I256" i="4" s="1"/>
  <c r="F256" i="4"/>
  <c r="G256" i="4" s="1"/>
  <c r="J248" i="4"/>
  <c r="K248" i="4" s="1"/>
  <c r="H248" i="4"/>
  <c r="I248" i="4" s="1"/>
  <c r="F248" i="4"/>
  <c r="G248" i="4" s="1"/>
  <c r="J240" i="4"/>
  <c r="K240" i="4" s="1"/>
  <c r="H240" i="4"/>
  <c r="I240" i="4" s="1"/>
  <c r="F240" i="4"/>
  <c r="G240" i="4" s="1"/>
  <c r="J232" i="4"/>
  <c r="K232" i="4" s="1"/>
  <c r="H232" i="4"/>
  <c r="I232" i="4" s="1"/>
  <c r="F232" i="4"/>
  <c r="G232" i="4" s="1"/>
  <c r="J224" i="4"/>
  <c r="K224" i="4" s="1"/>
  <c r="H224" i="4"/>
  <c r="I224" i="4" s="1"/>
  <c r="F224" i="4"/>
  <c r="G224" i="4" s="1"/>
  <c r="J216" i="4"/>
  <c r="K216" i="4" s="1"/>
  <c r="H216" i="4"/>
  <c r="I216" i="4" s="1"/>
  <c r="F216" i="4"/>
  <c r="G216" i="4" s="1"/>
  <c r="J208" i="4"/>
  <c r="K208" i="4" s="1"/>
  <c r="H208" i="4"/>
  <c r="I208" i="4" s="1"/>
  <c r="F208" i="4"/>
  <c r="G208" i="4" s="1"/>
  <c r="J200" i="4"/>
  <c r="K200" i="4" s="1"/>
  <c r="H200" i="4"/>
  <c r="I200" i="4" s="1"/>
  <c r="F200" i="4"/>
  <c r="G200" i="4" s="1"/>
  <c r="J192" i="4"/>
  <c r="K192" i="4" s="1"/>
  <c r="H192" i="4"/>
  <c r="I192" i="4" s="1"/>
  <c r="F192" i="4"/>
  <c r="G192" i="4" s="1"/>
  <c r="J184" i="4"/>
  <c r="K184" i="4" s="1"/>
  <c r="H184" i="4"/>
  <c r="I184" i="4" s="1"/>
  <c r="F184" i="4"/>
  <c r="G184" i="4" s="1"/>
  <c r="J176" i="4"/>
  <c r="K176" i="4" s="1"/>
  <c r="H176" i="4"/>
  <c r="I176" i="4" s="1"/>
  <c r="F176" i="4"/>
  <c r="G176" i="4" s="1"/>
  <c r="J168" i="4"/>
  <c r="K168" i="4" s="1"/>
  <c r="H168" i="4"/>
  <c r="I168" i="4" s="1"/>
  <c r="F168" i="4"/>
  <c r="G168" i="4" s="1"/>
  <c r="J160" i="4"/>
  <c r="K160" i="4" s="1"/>
  <c r="H160" i="4"/>
  <c r="I160" i="4" s="1"/>
  <c r="F160" i="4"/>
  <c r="G160" i="4" s="1"/>
  <c r="J152" i="4"/>
  <c r="K152" i="4" s="1"/>
  <c r="H152" i="4"/>
  <c r="I152" i="4" s="1"/>
  <c r="F152" i="4"/>
  <c r="G152" i="4" s="1"/>
  <c r="J144" i="4"/>
  <c r="K144" i="4" s="1"/>
  <c r="H144" i="4"/>
  <c r="I144" i="4" s="1"/>
  <c r="F144" i="4"/>
  <c r="G144" i="4" s="1"/>
  <c r="J136" i="4"/>
  <c r="K136" i="4" s="1"/>
  <c r="H136" i="4"/>
  <c r="I136" i="4" s="1"/>
  <c r="F136" i="4"/>
  <c r="G136" i="4" s="1"/>
  <c r="J128" i="4"/>
  <c r="K128" i="4" s="1"/>
  <c r="H128" i="4"/>
  <c r="I128" i="4" s="1"/>
  <c r="F128" i="4"/>
  <c r="G128" i="4" s="1"/>
  <c r="J120" i="4"/>
  <c r="K120" i="4" s="1"/>
  <c r="H120" i="4"/>
  <c r="I120" i="4" s="1"/>
  <c r="F120" i="4"/>
  <c r="G120" i="4" s="1"/>
  <c r="J112" i="4"/>
  <c r="K112" i="4" s="1"/>
  <c r="H112" i="4"/>
  <c r="I112" i="4" s="1"/>
  <c r="F112" i="4"/>
  <c r="G112" i="4" s="1"/>
  <c r="J104" i="4"/>
  <c r="K104" i="4" s="1"/>
  <c r="H104" i="4"/>
  <c r="I104" i="4" s="1"/>
  <c r="F104" i="4"/>
  <c r="G104" i="4" s="1"/>
  <c r="J96" i="4"/>
  <c r="K96" i="4" s="1"/>
  <c r="H96" i="4"/>
  <c r="I96" i="4" s="1"/>
  <c r="F96" i="4"/>
  <c r="G96" i="4" s="1"/>
  <c r="J88" i="4"/>
  <c r="K88" i="4" s="1"/>
  <c r="H88" i="4"/>
  <c r="I88" i="4" s="1"/>
  <c r="F88" i="4"/>
  <c r="G88" i="4" s="1"/>
  <c r="J80" i="4"/>
  <c r="K80" i="4" s="1"/>
  <c r="H80" i="4"/>
  <c r="I80" i="4" s="1"/>
  <c r="F80" i="4"/>
  <c r="G80" i="4" s="1"/>
  <c r="J72" i="4"/>
  <c r="K72" i="4" s="1"/>
  <c r="H72" i="4"/>
  <c r="I72" i="4" s="1"/>
  <c r="F72" i="4"/>
  <c r="G72" i="4" s="1"/>
  <c r="J64" i="4"/>
  <c r="K64" i="4" s="1"/>
  <c r="H64" i="4"/>
  <c r="I64" i="4" s="1"/>
  <c r="F64" i="4"/>
  <c r="G64" i="4" s="1"/>
  <c r="J56" i="4"/>
  <c r="K56" i="4" s="1"/>
  <c r="H56" i="4"/>
  <c r="I56" i="4" s="1"/>
  <c r="F56" i="4"/>
  <c r="G56" i="4" s="1"/>
  <c r="J48" i="4"/>
  <c r="K48" i="4" s="1"/>
  <c r="H48" i="4"/>
  <c r="I48" i="4" s="1"/>
  <c r="F48" i="4"/>
  <c r="G48" i="4" s="1"/>
  <c r="J40" i="4"/>
  <c r="K40" i="4" s="1"/>
  <c r="H40" i="4"/>
  <c r="I40" i="4" s="1"/>
  <c r="F40" i="4"/>
  <c r="G40" i="4" s="1"/>
  <c r="J32" i="4"/>
  <c r="K32" i="4" s="1"/>
  <c r="H32" i="4"/>
  <c r="I32" i="4" s="1"/>
  <c r="F32" i="4"/>
  <c r="G32" i="4" s="1"/>
  <c r="J24" i="4"/>
  <c r="K24" i="4" s="1"/>
  <c r="H24" i="4"/>
  <c r="I24" i="4" s="1"/>
  <c r="F24" i="4"/>
  <c r="G24" i="4" s="1"/>
  <c r="F400" i="4"/>
  <c r="G400" i="4" s="1"/>
  <c r="F389" i="4"/>
  <c r="G389" i="4" s="1"/>
  <c r="F358" i="4"/>
  <c r="G358" i="4" s="1"/>
  <c r="F317" i="4"/>
  <c r="G317" i="4" s="1"/>
  <c r="F294" i="4"/>
  <c r="G294" i="4" s="1"/>
  <c r="F273" i="4"/>
  <c r="G273" i="4" s="1"/>
  <c r="F253" i="4"/>
  <c r="G253" i="4" s="1"/>
  <c r="F221" i="4"/>
  <c r="G221" i="4" s="1"/>
  <c r="F189" i="4"/>
  <c r="G189" i="4" s="1"/>
  <c r="F145" i="4"/>
  <c r="G145" i="4" s="1"/>
  <c r="F81" i="4"/>
  <c r="G81" i="4" s="1"/>
  <c r="F17" i="4"/>
  <c r="G17" i="4" s="1"/>
  <c r="H65" i="4"/>
  <c r="I65" i="4" s="1"/>
  <c r="H129" i="4"/>
  <c r="I129" i="4" s="1"/>
  <c r="H194" i="4"/>
  <c r="I194" i="4" s="1"/>
  <c r="J406" i="4"/>
  <c r="K406" i="4" s="1"/>
  <c r="H406" i="4"/>
  <c r="I406" i="4" s="1"/>
  <c r="J350" i="4"/>
  <c r="K350" i="4" s="1"/>
  <c r="H350" i="4"/>
  <c r="I350" i="4" s="1"/>
  <c r="H310" i="4"/>
  <c r="I310" i="4" s="1"/>
  <c r="J310" i="4"/>
  <c r="K310" i="4" s="1"/>
  <c r="H246" i="4"/>
  <c r="I246" i="4" s="1"/>
  <c r="J246" i="4"/>
  <c r="K246" i="4" s="1"/>
  <c r="F246" i="4"/>
  <c r="G246" i="4" s="1"/>
  <c r="H198" i="4"/>
  <c r="I198" i="4" s="1"/>
  <c r="J198" i="4"/>
  <c r="K198" i="4" s="1"/>
  <c r="F198" i="4"/>
  <c r="G198" i="4" s="1"/>
  <c r="H158" i="4"/>
  <c r="I158" i="4" s="1"/>
  <c r="F158" i="4"/>
  <c r="G158" i="4" s="1"/>
  <c r="H110" i="4"/>
  <c r="I110" i="4" s="1"/>
  <c r="F110" i="4"/>
  <c r="G110" i="4" s="1"/>
  <c r="J110" i="4"/>
  <c r="K110" i="4" s="1"/>
  <c r="H54" i="4"/>
  <c r="I54" i="4" s="1"/>
  <c r="J54" i="4"/>
  <c r="K54" i="4" s="1"/>
  <c r="F54" i="4"/>
  <c r="G54" i="4" s="1"/>
  <c r="J30" i="4"/>
  <c r="K30" i="4" s="1"/>
  <c r="J401" i="4"/>
  <c r="K401" i="4" s="1"/>
  <c r="H401" i="4"/>
  <c r="I401" i="4" s="1"/>
  <c r="J393" i="4"/>
  <c r="K393" i="4" s="1"/>
  <c r="H393" i="4"/>
  <c r="I393" i="4" s="1"/>
  <c r="J369" i="4"/>
  <c r="K369" i="4" s="1"/>
  <c r="H369" i="4"/>
  <c r="I369" i="4" s="1"/>
  <c r="J337" i="4"/>
  <c r="K337" i="4" s="1"/>
  <c r="H337" i="4"/>
  <c r="I337" i="4" s="1"/>
  <c r="J313" i="4"/>
  <c r="K313" i="4" s="1"/>
  <c r="H313" i="4"/>
  <c r="I313" i="4" s="1"/>
  <c r="J289" i="4"/>
  <c r="K289" i="4" s="1"/>
  <c r="H289" i="4"/>
  <c r="I289" i="4" s="1"/>
  <c r="J249" i="4"/>
  <c r="K249" i="4" s="1"/>
  <c r="H249" i="4"/>
  <c r="I249" i="4" s="1"/>
  <c r="J407" i="4"/>
  <c r="K407" i="4" s="1"/>
  <c r="H407" i="4"/>
  <c r="I407" i="4" s="1"/>
  <c r="J399" i="4"/>
  <c r="K399" i="4" s="1"/>
  <c r="H399" i="4"/>
  <c r="I399" i="4" s="1"/>
  <c r="J391" i="4"/>
  <c r="K391" i="4" s="1"/>
  <c r="H391" i="4"/>
  <c r="I391" i="4" s="1"/>
  <c r="J383" i="4"/>
  <c r="K383" i="4" s="1"/>
  <c r="H383" i="4"/>
  <c r="I383" i="4" s="1"/>
  <c r="J375" i="4"/>
  <c r="K375" i="4" s="1"/>
  <c r="H375" i="4"/>
  <c r="I375" i="4" s="1"/>
  <c r="J367" i="4"/>
  <c r="K367" i="4" s="1"/>
  <c r="H367" i="4"/>
  <c r="I367" i="4" s="1"/>
  <c r="J359" i="4"/>
  <c r="K359" i="4" s="1"/>
  <c r="H359" i="4"/>
  <c r="I359" i="4" s="1"/>
  <c r="F359" i="4"/>
  <c r="G359" i="4" s="1"/>
  <c r="J351" i="4"/>
  <c r="K351" i="4" s="1"/>
  <c r="H351" i="4"/>
  <c r="I351" i="4" s="1"/>
  <c r="F351" i="4"/>
  <c r="G351" i="4" s="1"/>
  <c r="J343" i="4"/>
  <c r="K343" i="4" s="1"/>
  <c r="F343" i="4"/>
  <c r="G343" i="4" s="1"/>
  <c r="J335" i="4"/>
  <c r="K335" i="4" s="1"/>
  <c r="H335" i="4"/>
  <c r="I335" i="4" s="1"/>
  <c r="F335" i="4"/>
  <c r="G335" i="4" s="1"/>
  <c r="J327" i="4"/>
  <c r="K327" i="4" s="1"/>
  <c r="H327" i="4"/>
  <c r="I327" i="4" s="1"/>
  <c r="F327" i="4"/>
  <c r="G327" i="4" s="1"/>
  <c r="J319" i="4"/>
  <c r="K319" i="4" s="1"/>
  <c r="H319" i="4"/>
  <c r="I319" i="4" s="1"/>
  <c r="F319" i="4"/>
  <c r="G319" i="4" s="1"/>
  <c r="J311" i="4"/>
  <c r="K311" i="4" s="1"/>
  <c r="H311" i="4"/>
  <c r="I311" i="4" s="1"/>
  <c r="F311" i="4"/>
  <c r="G311" i="4" s="1"/>
  <c r="J303" i="4"/>
  <c r="K303" i="4" s="1"/>
  <c r="F303" i="4"/>
  <c r="G303" i="4" s="1"/>
  <c r="H303" i="4"/>
  <c r="I303" i="4" s="1"/>
  <c r="J295" i="4"/>
  <c r="K295" i="4" s="1"/>
  <c r="H295" i="4"/>
  <c r="I295" i="4" s="1"/>
  <c r="F295" i="4"/>
  <c r="G295" i="4" s="1"/>
  <c r="J287" i="4"/>
  <c r="K287" i="4" s="1"/>
  <c r="H287" i="4"/>
  <c r="I287" i="4" s="1"/>
  <c r="F287" i="4"/>
  <c r="G287" i="4" s="1"/>
  <c r="J279" i="4"/>
  <c r="K279" i="4" s="1"/>
  <c r="F279" i="4"/>
  <c r="G279" i="4" s="1"/>
  <c r="J271" i="4"/>
  <c r="K271" i="4" s="1"/>
  <c r="H271" i="4"/>
  <c r="I271" i="4" s="1"/>
  <c r="F271" i="4"/>
  <c r="G271" i="4" s="1"/>
  <c r="J263" i="4"/>
  <c r="K263" i="4" s="1"/>
  <c r="H263" i="4"/>
  <c r="I263" i="4" s="1"/>
  <c r="F263" i="4"/>
  <c r="G263" i="4" s="1"/>
  <c r="J255" i="4"/>
  <c r="K255" i="4" s="1"/>
  <c r="H255" i="4"/>
  <c r="I255" i="4" s="1"/>
  <c r="F255" i="4"/>
  <c r="G255" i="4" s="1"/>
  <c r="J247" i="4"/>
  <c r="K247" i="4" s="1"/>
  <c r="H247" i="4"/>
  <c r="I247" i="4" s="1"/>
  <c r="F247" i="4"/>
  <c r="G247" i="4" s="1"/>
  <c r="J239" i="4"/>
  <c r="K239" i="4" s="1"/>
  <c r="F239" i="4"/>
  <c r="G239" i="4" s="1"/>
  <c r="H239" i="4"/>
  <c r="I239" i="4" s="1"/>
  <c r="J231" i="4"/>
  <c r="K231" i="4" s="1"/>
  <c r="H231" i="4"/>
  <c r="I231" i="4" s="1"/>
  <c r="F231" i="4"/>
  <c r="G231" i="4" s="1"/>
  <c r="J223" i="4"/>
  <c r="K223" i="4" s="1"/>
  <c r="H223" i="4"/>
  <c r="I223" i="4" s="1"/>
  <c r="F223" i="4"/>
  <c r="G223" i="4" s="1"/>
  <c r="J215" i="4"/>
  <c r="K215" i="4" s="1"/>
  <c r="H215" i="4"/>
  <c r="I215" i="4" s="1"/>
  <c r="F215" i="4"/>
  <c r="G215" i="4" s="1"/>
  <c r="J207" i="4"/>
  <c r="K207" i="4" s="1"/>
  <c r="F207" i="4"/>
  <c r="G207" i="4" s="1"/>
  <c r="H207" i="4"/>
  <c r="I207" i="4" s="1"/>
  <c r="J199" i="4"/>
  <c r="K199" i="4" s="1"/>
  <c r="H199" i="4"/>
  <c r="I199" i="4" s="1"/>
  <c r="F199" i="4"/>
  <c r="G199" i="4" s="1"/>
  <c r="J191" i="4"/>
  <c r="K191" i="4" s="1"/>
  <c r="H191" i="4"/>
  <c r="I191" i="4" s="1"/>
  <c r="F191" i="4"/>
  <c r="G191" i="4" s="1"/>
  <c r="J183" i="4"/>
  <c r="K183" i="4" s="1"/>
  <c r="H183" i="4"/>
  <c r="I183" i="4" s="1"/>
  <c r="F183" i="4"/>
  <c r="G183" i="4" s="1"/>
  <c r="J175" i="4"/>
  <c r="K175" i="4" s="1"/>
  <c r="H175" i="4"/>
  <c r="I175" i="4" s="1"/>
  <c r="F175" i="4"/>
  <c r="G175" i="4" s="1"/>
  <c r="J167" i="4"/>
  <c r="K167" i="4" s="1"/>
  <c r="H167" i="4"/>
  <c r="I167" i="4" s="1"/>
  <c r="F167" i="4"/>
  <c r="G167" i="4" s="1"/>
  <c r="J159" i="4"/>
  <c r="K159" i="4" s="1"/>
  <c r="H159" i="4"/>
  <c r="I159" i="4" s="1"/>
  <c r="F159" i="4"/>
  <c r="G159" i="4" s="1"/>
  <c r="J151" i="4"/>
  <c r="K151" i="4" s="1"/>
  <c r="H151" i="4"/>
  <c r="I151" i="4" s="1"/>
  <c r="F151" i="4"/>
  <c r="G151" i="4" s="1"/>
  <c r="J143" i="4"/>
  <c r="K143" i="4" s="1"/>
  <c r="H143" i="4"/>
  <c r="I143" i="4" s="1"/>
  <c r="F143" i="4"/>
  <c r="G143" i="4" s="1"/>
  <c r="J135" i="4"/>
  <c r="K135" i="4" s="1"/>
  <c r="H135" i="4"/>
  <c r="I135" i="4" s="1"/>
  <c r="F135" i="4"/>
  <c r="G135" i="4" s="1"/>
  <c r="J127" i="4"/>
  <c r="K127" i="4" s="1"/>
  <c r="H127" i="4"/>
  <c r="I127" i="4" s="1"/>
  <c r="F127" i="4"/>
  <c r="G127" i="4" s="1"/>
  <c r="J119" i="4"/>
  <c r="K119" i="4" s="1"/>
  <c r="H119" i="4"/>
  <c r="I119" i="4" s="1"/>
  <c r="F119" i="4"/>
  <c r="G119" i="4" s="1"/>
  <c r="J111" i="4"/>
  <c r="K111" i="4" s="1"/>
  <c r="H111" i="4"/>
  <c r="I111" i="4" s="1"/>
  <c r="F111" i="4"/>
  <c r="G111" i="4" s="1"/>
  <c r="J103" i="4"/>
  <c r="K103" i="4" s="1"/>
  <c r="H103" i="4"/>
  <c r="I103" i="4" s="1"/>
  <c r="F103" i="4"/>
  <c r="G103" i="4" s="1"/>
  <c r="J95" i="4"/>
  <c r="K95" i="4" s="1"/>
  <c r="H95" i="4"/>
  <c r="I95" i="4" s="1"/>
  <c r="F95" i="4"/>
  <c r="G95" i="4" s="1"/>
  <c r="J87" i="4"/>
  <c r="K87" i="4" s="1"/>
  <c r="H87" i="4"/>
  <c r="I87" i="4" s="1"/>
  <c r="F87" i="4"/>
  <c r="G87" i="4" s="1"/>
  <c r="J79" i="4"/>
  <c r="K79" i="4" s="1"/>
  <c r="H79" i="4"/>
  <c r="I79" i="4" s="1"/>
  <c r="F79" i="4"/>
  <c r="G79" i="4" s="1"/>
  <c r="J71" i="4"/>
  <c r="K71" i="4" s="1"/>
  <c r="H71" i="4"/>
  <c r="I71" i="4" s="1"/>
  <c r="F71" i="4"/>
  <c r="G71" i="4" s="1"/>
  <c r="J63" i="4"/>
  <c r="K63" i="4" s="1"/>
  <c r="H63" i="4"/>
  <c r="I63" i="4" s="1"/>
  <c r="F63" i="4"/>
  <c r="G63" i="4" s="1"/>
  <c r="J55" i="4"/>
  <c r="K55" i="4" s="1"/>
  <c r="H55" i="4"/>
  <c r="I55" i="4" s="1"/>
  <c r="F55" i="4"/>
  <c r="G55" i="4" s="1"/>
  <c r="J47" i="4"/>
  <c r="K47" i="4" s="1"/>
  <c r="H47" i="4"/>
  <c r="I47" i="4" s="1"/>
  <c r="F47" i="4"/>
  <c r="G47" i="4" s="1"/>
  <c r="J39" i="4"/>
  <c r="K39" i="4" s="1"/>
  <c r="H39" i="4"/>
  <c r="I39" i="4" s="1"/>
  <c r="F39" i="4"/>
  <c r="G39" i="4" s="1"/>
  <c r="J31" i="4"/>
  <c r="K31" i="4" s="1"/>
  <c r="H31" i="4"/>
  <c r="I31" i="4" s="1"/>
  <c r="F31" i="4"/>
  <c r="G31" i="4" s="1"/>
  <c r="J23" i="4"/>
  <c r="K23" i="4" s="1"/>
  <c r="H23" i="4"/>
  <c r="I23" i="4" s="1"/>
  <c r="F23" i="4"/>
  <c r="G23" i="4" s="1"/>
  <c r="F399" i="4"/>
  <c r="G399" i="4" s="1"/>
  <c r="F385" i="4"/>
  <c r="G385" i="4" s="1"/>
  <c r="F374" i="4"/>
  <c r="G374" i="4" s="1"/>
  <c r="F357" i="4"/>
  <c r="G357" i="4" s="1"/>
  <c r="F334" i="4"/>
  <c r="G334" i="4" s="1"/>
  <c r="F313" i="4"/>
  <c r="G313" i="4" s="1"/>
  <c r="F293" i="4"/>
  <c r="G293" i="4" s="1"/>
  <c r="F270" i="4"/>
  <c r="G270" i="4" s="1"/>
  <c r="F249" i="4"/>
  <c r="G249" i="4" s="1"/>
  <c r="F217" i="4"/>
  <c r="G217" i="4" s="1"/>
  <c r="F185" i="4"/>
  <c r="G185" i="4" s="1"/>
  <c r="F137" i="4"/>
  <c r="G137" i="4" s="1"/>
  <c r="F73" i="4"/>
  <c r="G73" i="4" s="1"/>
  <c r="H73" i="4"/>
  <c r="I73" i="4" s="1"/>
  <c r="H137" i="4"/>
  <c r="I137" i="4" s="1"/>
  <c r="H203" i="4"/>
  <c r="I203" i="4" s="1"/>
  <c r="H371" i="4"/>
  <c r="I371" i="4" s="1"/>
  <c r="F16" i="4"/>
  <c r="G16" i="4" s="1"/>
  <c r="F15" i="4"/>
  <c r="G15" i="4" s="1"/>
  <c r="H15" i="4"/>
  <c r="I15" i="4" s="1"/>
  <c r="H16" i="4"/>
  <c r="I16" i="4" s="1"/>
  <c r="E8" i="4"/>
  <c r="I63" i="2"/>
  <c r="I64" i="2"/>
  <c r="C63" i="2"/>
  <c r="C64" i="2"/>
  <c r="J373" i="4"/>
  <c r="K373" i="4" s="1"/>
  <c r="F333" i="4"/>
  <c r="G333" i="4" s="1"/>
  <c r="D50" i="1" l="1"/>
  <c r="C50" i="1"/>
  <c r="J412" i="4"/>
  <c r="J411" i="4"/>
  <c r="J413" i="4" s="1"/>
  <c r="J13" i="4" s="1"/>
  <c r="K13" i="4" s="1"/>
  <c r="C44" i="1"/>
  <c r="H412" i="4"/>
  <c r="B34" i="1"/>
  <c r="C38" i="1"/>
  <c r="C36" i="1"/>
  <c r="C37" i="1"/>
  <c r="D34" i="1"/>
  <c r="H411" i="4"/>
  <c r="D44" i="1"/>
  <c r="B18" i="1"/>
  <c r="B22" i="1" s="1"/>
  <c r="B26" i="1" s="1"/>
  <c r="B27" i="1" s="1"/>
  <c r="F413" i="4"/>
  <c r="F11" i="4" s="1"/>
  <c r="G11" i="4" s="1"/>
  <c r="C19" i="1"/>
  <c r="C22" i="1" s="1"/>
  <c r="D19" i="1"/>
  <c r="D22" i="1" s="1"/>
  <c r="H413" i="4" l="1"/>
  <c r="H13" i="4" s="1"/>
  <c r="I13" i="4" s="1"/>
  <c r="J12" i="4"/>
  <c r="K12" i="4" s="1"/>
  <c r="J9" i="4"/>
  <c r="K9" i="4" s="1"/>
  <c r="J10" i="4"/>
  <c r="K10" i="4" s="1"/>
  <c r="J11" i="4"/>
  <c r="K11" i="4" s="1"/>
  <c r="C39" i="1"/>
  <c r="B37" i="1"/>
  <c r="B36" i="1"/>
  <c r="D36" i="1"/>
  <c r="D37" i="1"/>
  <c r="F10" i="4"/>
  <c r="G10" i="4" s="1"/>
  <c r="F9" i="4"/>
  <c r="G9" i="4" s="1"/>
  <c r="F12" i="4"/>
  <c r="G12" i="4" s="1"/>
  <c r="F13" i="4"/>
  <c r="G13" i="4" s="1"/>
  <c r="D26" i="1"/>
  <c r="D27" i="1" s="1"/>
  <c r="C26" i="1"/>
  <c r="C27" i="1" s="1"/>
  <c r="H9" i="4" l="1"/>
  <c r="I9" i="4" s="1"/>
  <c r="H11" i="4"/>
  <c r="I11" i="4" s="1"/>
  <c r="H10" i="4"/>
  <c r="I10" i="4" s="1"/>
  <c r="H12" i="4"/>
  <c r="I12" i="4" s="1"/>
  <c r="J8" i="4"/>
  <c r="K8" i="4" s="1"/>
  <c r="D42" i="1" s="1"/>
  <c r="D48" i="1" s="1"/>
  <c r="D51" i="1" s="1"/>
  <c r="D52" i="1" s="1"/>
  <c r="B39" i="1"/>
  <c r="D39" i="1"/>
  <c r="F8" i="4"/>
  <c r="G8" i="4" s="1"/>
  <c r="B42" i="1" s="1"/>
  <c r="B48" i="1" s="1"/>
  <c r="B51" i="1" s="1"/>
  <c r="B52" i="1" s="1"/>
  <c r="H8" i="4" l="1"/>
  <c r="I8" i="4" s="1"/>
  <c r="C42" i="1" s="1"/>
  <c r="C48" i="1" s="1"/>
  <c r="C51" i="1" s="1"/>
  <c r="C52" i="1" s="1"/>
  <c r="D45" i="1"/>
  <c r="D46" i="1" s="1"/>
  <c r="D54" i="1" s="1"/>
  <c r="D71" i="1" s="1"/>
  <c r="B45" i="1"/>
  <c r="B46" i="1" s="1"/>
  <c r="B54" i="1" s="1"/>
  <c r="B71" i="1" s="1"/>
  <c r="C45" i="1" l="1"/>
  <c r="C46" i="1" s="1"/>
  <c r="C54" i="1" s="1"/>
  <c r="C7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14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PDSF = </t>
        </r>
        <r>
          <rPr>
            <b/>
            <sz val="9"/>
            <color indexed="81"/>
            <rFont val="Tahoma"/>
            <family val="2"/>
          </rPr>
          <t>P</t>
        </r>
        <r>
          <rPr>
            <sz val="9"/>
            <color indexed="81"/>
            <rFont val="Tahoma"/>
            <family val="2"/>
          </rPr>
          <t xml:space="preserve">rix de </t>
        </r>
        <r>
          <rPr>
            <b/>
            <sz val="9"/>
            <color indexed="81"/>
            <rFont val="Tahoma"/>
            <family val="2"/>
          </rPr>
          <t>D</t>
        </r>
        <r>
          <rPr>
            <sz val="9"/>
            <color indexed="81"/>
            <rFont val="Tahoma"/>
            <family val="2"/>
          </rPr>
          <t xml:space="preserve">étai </t>
        </r>
        <r>
          <rPr>
            <b/>
            <sz val="9"/>
            <color indexed="81"/>
            <rFont val="Tahoma"/>
            <family val="2"/>
          </rPr>
          <t>S</t>
        </r>
        <r>
          <rPr>
            <sz val="9"/>
            <color indexed="81"/>
            <rFont val="Tahoma"/>
            <family val="2"/>
          </rPr>
          <t xml:space="preserve">uggeré par le </t>
        </r>
        <r>
          <rPr>
            <b/>
            <sz val="9"/>
            <color indexed="81"/>
            <rFont val="Tahoma"/>
            <family val="2"/>
          </rPr>
          <t>F</t>
        </r>
        <r>
          <rPr>
            <sz val="9"/>
            <color indexed="81"/>
            <rFont val="Tahoma"/>
            <family val="2"/>
          </rPr>
          <t>abricant</t>
        </r>
      </text>
    </comment>
    <comment ref="A15" authorId="0" shapeId="0" xr:uid="{00000000-0006-0000-0000-000002000000}">
      <text>
        <r>
          <rPr>
            <sz val="9"/>
            <color indexed="81"/>
            <rFont val="Tahoma"/>
            <family val="2"/>
          </rPr>
          <t>Ajouter dans cette case:
- Les rabais avant taxes
- Le cout provenant des options additionelles
- ...</t>
        </r>
      </text>
    </comment>
    <comment ref="A32" authorId="0" shapeId="0" xr:uid="{00000000-0006-0000-0000-000003000000}">
      <text>
        <r>
          <rPr>
            <sz val="9"/>
            <color indexed="81"/>
            <rFont val="Tahoma"/>
            <family val="2"/>
          </rPr>
          <t>Ajouter dans cette case:
- Les rabais avant taxes
- Le cout provenant des options additionelles
- ...</t>
        </r>
      </text>
    </comment>
    <comment ref="A61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Peut sembler dispendieux, mais l'objectif était d'également y inclure les couts additionel </t>
        </r>
      </text>
    </comment>
    <comment ref="A65" authorId="0" shapeId="0" xr:uid="{00000000-0006-0000-0000-000005000000}">
      <text>
        <r>
          <rPr>
            <sz val="9"/>
            <color indexed="81"/>
            <rFont val="Tahoma"/>
            <family val="2"/>
          </rPr>
          <t>Au Québec, les freins on malheureusement tendence à rouiller sur un véhicule électrique même si très peu utilisés, donc il y a quand même de l'argent à mettre sur ces derniers (mais moins que sur un véhicule à essence normal).
Aussi, contrairement aux croyances ils sont identiques (donc pas plus chère à changer).  La regénération se fait au niveau de la "transmission".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7" authorId="0" shapeId="0" xr:uid="{00000000-0006-0000-0100-000001000000}">
      <text>
        <r>
          <rPr>
            <sz val="9"/>
            <color indexed="81"/>
            <rFont val="Tahoma"/>
            <family val="2"/>
          </rPr>
          <t>Recharge additionel durant la journée (après un départ plein le matin)</t>
        </r>
      </text>
    </comment>
  </commentList>
</comments>
</file>

<file path=xl/sharedStrings.xml><?xml version="1.0" encoding="utf-8"?>
<sst xmlns="http://schemas.openxmlformats.org/spreadsheetml/2006/main" count="218" uniqueCount="200">
  <si>
    <t>Comparatif des coûts de possession et utilisation de véhicules</t>
  </si>
  <si>
    <t>Modèle</t>
  </si>
  <si>
    <t>PDSF</t>
  </si>
  <si>
    <t>Ajustement</t>
  </si>
  <si>
    <t>Nom</t>
  </si>
  <si>
    <t>Consommation Électrique (kWh/km)</t>
  </si>
  <si>
    <t>kWh/100 mi</t>
  </si>
  <si>
    <t>Consommation Essence</t>
  </si>
  <si>
    <t>MPG</t>
  </si>
  <si>
    <t>Voiture à essence</t>
  </si>
  <si>
    <t>Last</t>
  </si>
  <si>
    <t>Prix avant taxes</t>
  </si>
  <si>
    <t>Rabais Provinciale</t>
  </si>
  <si>
    <t>Total avant financement</t>
  </si>
  <si>
    <t>Durée du financement (mois)</t>
  </si>
  <si>
    <t>Taux de financement</t>
  </si>
  <si>
    <t>Coût du financement</t>
  </si>
  <si>
    <t>Total avec financement</t>
  </si>
  <si>
    <t>Borne de recharge</t>
  </si>
  <si>
    <t>Aucune</t>
  </si>
  <si>
    <t>Installation</t>
  </si>
  <si>
    <t>Véhicules</t>
  </si>
  <si>
    <t>Utilisation d'énergie</t>
  </si>
  <si>
    <t>PDSF, Transport et Préparation</t>
  </si>
  <si>
    <t>Autonomie Électrique (km)</t>
  </si>
  <si>
    <t>Miles</t>
  </si>
  <si>
    <t>Générale</t>
  </si>
  <si>
    <t>Durée d'utilisation (ans)</t>
  </si>
  <si>
    <t>Kilométrage annuel</t>
  </si>
  <si>
    <t>Taux d'utilisation d'essence*</t>
  </si>
  <si>
    <t>* voir page Déplacement annuels</t>
  </si>
  <si>
    <t>Cette page sert à rentrer la répartition de vos déplacement annuels permettant de calculer la proportion d'utilisation</t>
  </si>
  <si>
    <t>Nombre annuel</t>
  </si>
  <si>
    <t>Distance</t>
  </si>
  <si>
    <t>Nombre de recharge</t>
  </si>
  <si>
    <t>Détails des Déplacements</t>
  </si>
  <si>
    <t>Aller travailler</t>
  </si>
  <si>
    <t>Total</t>
  </si>
  <si>
    <t>Petit voyages</t>
  </si>
  <si>
    <t>Fin de semaine</t>
  </si>
  <si>
    <t>Épicerie</t>
  </si>
  <si>
    <t>Voyage d'été</t>
  </si>
  <si>
    <t>Formules intermédiaires, ne pas modifier</t>
  </si>
  <si>
    <t>Total *</t>
  </si>
  <si>
    <t>Consomation d'essence (l/100km)</t>
  </si>
  <si>
    <t>Prix de l'essence ($/l)</t>
  </si>
  <si>
    <t>Prix de l'électricité (¢/kWh)</t>
  </si>
  <si>
    <t>Consomation d'électricité(kWh/km)</t>
  </si>
  <si>
    <t>Litres d'essence consommés</t>
  </si>
  <si>
    <t>kWh consommés</t>
  </si>
  <si>
    <t>Taux d'utilisation d'électricité*</t>
  </si>
  <si>
    <t>Facture d'essence</t>
  </si>
  <si>
    <t>Facture d'électricité</t>
  </si>
  <si>
    <t>Total énergie</t>
  </si>
  <si>
    <t>Changement d'huile</t>
  </si>
  <si>
    <t>Freins</t>
  </si>
  <si>
    <t>Entretien*</t>
  </si>
  <si>
    <t>* L'évaluation des coûts au niveau de l'entrentien est approximatif car elle varie de façon importante en fonction de l'utilisation, de l'environement, des marques, …</t>
  </si>
  <si>
    <t>Taxe provinciale</t>
  </si>
  <si>
    <t>Taxe fédérale</t>
  </si>
  <si>
    <t>Libellé</t>
  </si>
  <si>
    <t>Valeur</t>
  </si>
  <si>
    <t>5%</t>
  </si>
  <si>
    <t>9.975%</t>
  </si>
  <si>
    <t>Nombre de changement d'huile</t>
  </si>
  <si>
    <t>Coût de travaux sur les freins</t>
  </si>
  <si>
    <t>Nombre de travaux de freins</t>
  </si>
  <si>
    <t>Total changement d'huile (+ taxes)</t>
  </si>
  <si>
    <t>Total freins (+ taxes)</t>
  </si>
  <si>
    <t>vous voulez comparer les Véhicule Hybride Rechargeable.</t>
  </si>
  <si>
    <t>Veuillez remplir les cases en gris afin de personaliser les résultats à votre situation ainsi que la page "Déplacements annuels" si</t>
  </si>
  <si>
    <t>d'électricité et d'essence pour les Véhicule Hybride Rechargeable.  Entrez les détails sur vos déplacement annuel jusqu'à ce</t>
  </si>
  <si>
    <t>que le total annuel corresponde à votre estimé que vous avez entrez dans la première page.</t>
  </si>
  <si>
    <t>N'ayant trouvé aucune source de donnée objective et fiable il a été estimé qu'un véhicule à essence ainsi qu'un hybride rechargable demande un changement d'huile au</t>
  </si>
  <si>
    <t>10,000 km alors que les hybrides série (Volt et i3 Rex) 20,000 km.  Il a été assumé que les freins ont besoin d'être en partie changé au 70,000 km pour un véhicule à</t>
  </si>
  <si>
    <t>essence alors qu'ils ont besoin d'être changé au 140,000 km sur un véhicule hybride rechargeable ou électrique (en bonne partie à cause de la rouille).</t>
  </si>
  <si>
    <t>Changement d'huile &amp; entretien</t>
  </si>
  <si>
    <t>Vous avez des questions ou suggestion d'améliorations:</t>
  </si>
  <si>
    <t>Mise à jour</t>
  </si>
  <si>
    <t>FLO Maison G5</t>
  </si>
  <si>
    <t>FLO Maison X5</t>
  </si>
  <si>
    <t>Prix de l'électricité avec les taxes (¢/kWh)</t>
  </si>
  <si>
    <t>Rabais Fédéral</t>
  </si>
  <si>
    <t>Techno VE 30A</t>
  </si>
  <si>
    <t>Techno VE 48A</t>
  </si>
  <si>
    <t>Tesla Wall Connector</t>
  </si>
  <si>
    <t>Porsche Panamera 4 E-Hybrid</t>
  </si>
  <si>
    <t>Porsche Panamera Turbo S E-Hybrid</t>
  </si>
  <si>
    <t>Porsche Taycan 4S</t>
  </si>
  <si>
    <t>Porsche Taycan Turbo</t>
  </si>
  <si>
    <t>Porsche Taycan Turbo S</t>
  </si>
  <si>
    <t>Tesla Model 3 Autonomie standard Plus</t>
  </si>
  <si>
    <t>Tesla Model 3 Longue Autonomie</t>
  </si>
  <si>
    <t>Tesla Model 3 Performance</t>
  </si>
  <si>
    <t>Volvo XC60 Polestar Engineered 2020</t>
  </si>
  <si>
    <t>frederick@aveq.ca</t>
  </si>
  <si>
    <t>Global EV One 32A</t>
  </si>
  <si>
    <t>Global EV One 40A</t>
  </si>
  <si>
    <t>EVduty-40</t>
  </si>
  <si>
    <t>EVduty-40 Smart-Home</t>
  </si>
  <si>
    <t>EVduty-40 Smart-Pro</t>
  </si>
  <si>
    <t>Rabais Provinciale Borne et Installation</t>
  </si>
  <si>
    <t>Audi e-tron 55 quattro Progressiv</t>
  </si>
  <si>
    <t>Audi e-tron 55 quattro Technik</t>
  </si>
  <si>
    <t>Audi e-tron Sportback 55 quattro Progressiv</t>
  </si>
  <si>
    <t>Audi e-tron Sportback 55 quattro Technik</t>
  </si>
  <si>
    <t>BMW i3</t>
  </si>
  <si>
    <t>BMW i3 REX</t>
  </si>
  <si>
    <t>BMW i3s</t>
  </si>
  <si>
    <t>BMW i3s REX</t>
  </si>
  <si>
    <t>Rabais Provincial</t>
  </si>
  <si>
    <t>Chrysler Pacifica Hybrid Limited</t>
  </si>
  <si>
    <t>Kia Soul EV Luxe</t>
  </si>
  <si>
    <t>Mini Cooper SE Countryman All4 Premier+</t>
  </si>
  <si>
    <t>Nissan Leaf SV</t>
  </si>
  <si>
    <t>Nissan Leaf S Plus</t>
  </si>
  <si>
    <t>Nissan Leaf SV Plus</t>
  </si>
  <si>
    <t>Nissan Leaf SL Plus</t>
  </si>
  <si>
    <t>Porsche Cayenne E-Hybrid</t>
  </si>
  <si>
    <t>Porsche Cayenne Turbo S E-Hybrid</t>
  </si>
  <si>
    <t>Porsche Cayenne E-Hybrid Coupé</t>
  </si>
  <si>
    <t>Porsche Cayenne Turbo S E-Hybrid Coupé</t>
  </si>
  <si>
    <t>Tesla Model Y Longue Autonomie</t>
  </si>
  <si>
    <t>Tesla Model Y Performance</t>
  </si>
  <si>
    <t>Polestar 1</t>
  </si>
  <si>
    <t>Grizzl-E 40A - 18 Pieds</t>
  </si>
  <si>
    <t>Grizzl-E 40A - 25 Pieds</t>
  </si>
  <si>
    <t>Audi A7 Sportback TFSI e</t>
  </si>
  <si>
    <t>BMW 330e Sedan</t>
  </si>
  <si>
    <t>Chrysler Pacifica Hybrid Touring-L Plus</t>
  </si>
  <si>
    <t>Ford Fusion Hybride rechargeable SEL 2020</t>
  </si>
  <si>
    <t>Ford Mustang Mach-E California Route 1</t>
  </si>
  <si>
    <t>Chrysler Pacifica Hybrid Pinacle</t>
  </si>
  <si>
    <t>Chrysler Pacifica Hybrid Touring</t>
  </si>
  <si>
    <t>BMW BMW X5 xDrive45e</t>
  </si>
  <si>
    <t>BMW 745Le xDrive Sedan</t>
  </si>
  <si>
    <t>Audi Q5 TFSIe quattro Technik S tronic</t>
  </si>
  <si>
    <t>Audi Q5 TFSIe quattro Progressiv S tronic</t>
  </si>
  <si>
    <t>Audi A8 L TFSI e</t>
  </si>
  <si>
    <t>Ford Mustang Mach-E Select Propulsion</t>
  </si>
  <si>
    <t>Ford Mustang Mach-E Select Traction Intégrale</t>
  </si>
  <si>
    <t>Ford Mustang Mach-E Premium Propulsion</t>
  </si>
  <si>
    <t>Ford Mustang Mach-E Premium Traction Intégrale</t>
  </si>
  <si>
    <t>Honda Clarity Hybride Rechargeable 2021</t>
  </si>
  <si>
    <t>Honda Clarity Hybride Rechargeable Touring 2021</t>
  </si>
  <si>
    <t>Kia Soul EV Premium</t>
  </si>
  <si>
    <t>Polestar 2</t>
  </si>
  <si>
    <t>Polestar 2 Performance</t>
  </si>
  <si>
    <t>Subaru Crosstrek Limited Hybride électrique rechargeable 2020</t>
  </si>
  <si>
    <t>Tesla Model S Plaid</t>
  </si>
  <si>
    <t>Volvo S60 Recharge R-Design</t>
  </si>
  <si>
    <t>Volvo S60 Recharge Polestar Engineered</t>
  </si>
  <si>
    <t>Volvo S90 Recharge Inscription</t>
  </si>
  <si>
    <t>Volvo V60 Recharge Inscription</t>
  </si>
  <si>
    <t>Volvo V60 Recharge Polestar Engineered</t>
  </si>
  <si>
    <t>Volvo XC60 Recharge R-Design</t>
  </si>
  <si>
    <t>Volvo XC60 Recharge Inscription</t>
  </si>
  <si>
    <t>Volvo XC90 Recharge R-Design</t>
  </si>
  <si>
    <t>Volvo XC90 Recharge Inscription</t>
  </si>
  <si>
    <t>Volvo XC40 Recharge</t>
  </si>
  <si>
    <t>BMW BMW X3 xDrive30i</t>
  </si>
  <si>
    <t>Chevrolet Bolt EV LT 2022</t>
  </si>
  <si>
    <t>Chevrolet Bolt EUV LT 2022</t>
  </si>
  <si>
    <t>Chevrolet Bolt EUV Premier 2022</t>
  </si>
  <si>
    <t>Ford Escape SE Hybride rechargeable</t>
  </si>
  <si>
    <t>Hyundai IONIQ hybride rechargeable Ultimate</t>
  </si>
  <si>
    <t>Hyundai IONIQ hybride rechargeable Preferred</t>
  </si>
  <si>
    <t>Hyundai IONIQ hybride rechargeable Essential</t>
  </si>
  <si>
    <t>Hyundai IONIQ électrique Ultimate</t>
  </si>
  <si>
    <t>Hyundai IONIQ électrique Preferred</t>
  </si>
  <si>
    <t>Hyundai KONA électrique Preferred 2022</t>
  </si>
  <si>
    <t>Hyundai KONA électrique Ultimate 2022</t>
  </si>
  <si>
    <t>Jaguar I-Pace EV400</t>
  </si>
  <si>
    <t>Jeep Wrangler 4xe Unlimited Sahara</t>
  </si>
  <si>
    <t>Jeep Wrangler 4xe Unlimited Sahara High Altitude</t>
  </si>
  <si>
    <t>Jeep Wrangler 4xe Unlimited Rubicon</t>
  </si>
  <si>
    <t>Kia Niro EV EX</t>
  </si>
  <si>
    <t>Kia Niro EV EX+</t>
  </si>
  <si>
    <t>Kia Niro EV SX Tourisme</t>
  </si>
  <si>
    <t>Kia Niro PHEV EX</t>
  </si>
  <si>
    <t>Kia Niro PHEV EX Premium</t>
  </si>
  <si>
    <t>Kia Niro PHEV SX Tourisme</t>
  </si>
  <si>
    <t>Lincoln Aviator Grand Touring avec moteur hybride 2021</t>
  </si>
  <si>
    <t>Mini Cooper SE 3 Portes Classique 2022</t>
  </si>
  <si>
    <t>Mini Cooper SE 3 Portes Premier 2022</t>
  </si>
  <si>
    <t>Mini Cooper SE 3 Portes Premier+ 2022</t>
  </si>
  <si>
    <t>Mitsubishi Outlander PHEV SE S-AWC</t>
  </si>
  <si>
    <t>Mitsubishi Outlander PHEV LE S-AWC</t>
  </si>
  <si>
    <t>Mitsubishi Outlander PHEV SEL S-AWC</t>
  </si>
  <si>
    <t>Mitsubishi Outlander PHEV GT S-AWC</t>
  </si>
  <si>
    <t>Porsche Panamera 4S E-Hybrid</t>
  </si>
  <si>
    <t>Tesla Model S Longue Autonomie</t>
  </si>
  <si>
    <t>Tesla Model X Longue Autonomie</t>
  </si>
  <si>
    <t>Tesla Model X Plaid</t>
  </si>
  <si>
    <t>Toyota Prius Prime</t>
  </si>
  <si>
    <t>Toyota Prius Prime Upgrade</t>
  </si>
  <si>
    <t>Toyota RAV4 Prime XSE AWD</t>
  </si>
  <si>
    <t>Toyota RAV4 Prime SE AWD</t>
  </si>
  <si>
    <t>Volkswagen ID.4 Pro</t>
  </si>
  <si>
    <t>Volkswagen ID.4 AWD Pro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</si>
</sst>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164" formatCode="&quot;$&quot;#,##0.00"/>
    <numFmt numFmtId="165" formatCode="#,##0.00\¢"/>
    <numFmt numFmtId="166" formatCode="&quot;$&quot;#,##0.00;[Red]&quot;$&quot;#,##0.00"/>
    <numFmt numFmtId="167" formatCode="[$-F800]dddd\,\ mmmm\ dd\,\ yy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164" fontId="0" fillId="0" borderId="0" xfId="0" applyNumberFormat="1"/>
    <xf numFmtId="0" fontId="2" fillId="0" borderId="0" xfId="1"/>
    <xf numFmtId="0" fontId="0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5" fillId="0" borderId="0" xfId="0" applyFont="1"/>
    <xf numFmtId="164" fontId="0" fillId="0" borderId="1" xfId="0" applyNumberFormat="1" applyBorder="1" applyAlignment="1">
      <alignment horizontal="left"/>
    </xf>
    <xf numFmtId="164" fontId="0" fillId="0" borderId="0" xfId="0" applyNumberFormat="1" applyBorder="1" applyAlignment="1">
      <alignment horizontal="left"/>
    </xf>
    <xf numFmtId="10" fontId="0" fillId="0" borderId="0" xfId="0" applyNumberFormat="1" applyAlignment="1">
      <alignment horizontal="left"/>
    </xf>
    <xf numFmtId="8" fontId="0" fillId="0" borderId="0" xfId="0" applyNumberFormat="1" applyAlignment="1">
      <alignment horizontal="left"/>
    </xf>
    <xf numFmtId="0" fontId="0" fillId="2" borderId="0" xfId="0" applyFill="1" applyAlignment="1">
      <alignment horizontal="left"/>
    </xf>
    <xf numFmtId="164" fontId="0" fillId="2" borderId="0" xfId="0" applyNumberFormat="1" applyFill="1" applyAlignment="1">
      <alignment horizontal="left"/>
    </xf>
    <xf numFmtId="10" fontId="0" fillId="2" borderId="0" xfId="0" applyNumberFormat="1" applyFill="1" applyAlignment="1">
      <alignment horizontal="left"/>
    </xf>
    <xf numFmtId="0" fontId="6" fillId="0" borderId="0" xfId="0" applyFont="1"/>
    <xf numFmtId="0" fontId="1" fillId="0" borderId="0" xfId="0" applyFont="1" applyAlignment="1">
      <alignment horizontal="left"/>
    </xf>
    <xf numFmtId="0" fontId="1" fillId="0" borderId="2" xfId="0" applyFont="1" applyBorder="1"/>
    <xf numFmtId="0" fontId="1" fillId="0" borderId="2" xfId="0" applyFont="1" applyBorder="1" applyAlignment="1">
      <alignment horizontal="left"/>
    </xf>
    <xf numFmtId="0" fontId="0" fillId="0" borderId="2" xfId="0" applyBorder="1"/>
    <xf numFmtId="10" fontId="1" fillId="0" borderId="0" xfId="0" applyNumberFormat="1" applyFont="1" applyAlignment="1">
      <alignment horizontal="left"/>
    </xf>
    <xf numFmtId="10" fontId="1" fillId="0" borderId="2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2" fontId="0" fillId="0" borderId="0" xfId="0" applyNumberFormat="1" applyAlignment="1">
      <alignment horizontal="left"/>
    </xf>
    <xf numFmtId="165" fontId="0" fillId="2" borderId="0" xfId="0" applyNumberFormat="1" applyFill="1" applyAlignment="1">
      <alignment horizontal="left"/>
    </xf>
    <xf numFmtId="165" fontId="0" fillId="0" borderId="0" xfId="0" applyNumberFormat="1" applyFill="1" applyAlignment="1">
      <alignment horizontal="left"/>
    </xf>
    <xf numFmtId="166" fontId="0" fillId="0" borderId="0" xfId="0" applyNumberFormat="1" applyAlignment="1">
      <alignment horizontal="left"/>
    </xf>
    <xf numFmtId="166" fontId="0" fillId="0" borderId="1" xfId="0" applyNumberFormat="1" applyBorder="1" applyAlignment="1">
      <alignment horizontal="left"/>
    </xf>
    <xf numFmtId="166" fontId="6" fillId="0" borderId="0" xfId="0" applyNumberFormat="1" applyFont="1" applyAlignment="1">
      <alignment horizontal="left"/>
    </xf>
    <xf numFmtId="9" fontId="0" fillId="0" borderId="0" xfId="0" quotePrefix="1" applyNumberFormat="1"/>
    <xf numFmtId="10" fontId="0" fillId="0" borderId="0" xfId="0" quotePrefix="1" applyNumberFormat="1"/>
    <xf numFmtId="0" fontId="0" fillId="0" borderId="0" xfId="0" applyNumberFormat="1" applyAlignment="1">
      <alignment horizontal="left"/>
    </xf>
    <xf numFmtId="0" fontId="0" fillId="2" borderId="0" xfId="0" applyFont="1" applyFill="1"/>
    <xf numFmtId="0" fontId="0" fillId="2" borderId="0" xfId="0" applyFill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0" xfId="0"/>
    <xf numFmtId="167" fontId="0" fillId="0" borderId="0" xfId="0" applyNumberFormat="1" applyAlignment="1">
      <alignment horizontal="left"/>
    </xf>
    <xf numFmtId="0" fontId="0" fillId="0" borderId="0" xfId="0" applyFill="1"/>
    <xf numFmtId="164" fontId="0" fillId="0" borderId="0" xfId="0" applyNumberFormat="1" applyFill="1"/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rederick@aveq.ca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ueleconomy.gov/" TargetMode="External"/><Relationship Id="rId2" Type="http://schemas.openxmlformats.org/officeDocument/2006/relationships/hyperlink" Target="https://www.fueleconomy.gov/" TargetMode="External"/><Relationship Id="rId1" Type="http://schemas.openxmlformats.org/officeDocument/2006/relationships/hyperlink" Target="https://www.fueleconomy.gov/" TargetMode="External"/><Relationship Id="rId6" Type="http://schemas.openxmlformats.org/officeDocument/2006/relationships/hyperlink" Target="https://fcr-ccc.nrcan-rncan.gc.ca/fr" TargetMode="External"/><Relationship Id="rId5" Type="http://schemas.openxmlformats.org/officeDocument/2006/relationships/hyperlink" Target="https://vehiculeselectriques.gouv.qc.ca/rabais/ve-neuf/vehicules-neufs-admissibles.asp" TargetMode="External"/><Relationship Id="rId4" Type="http://schemas.openxmlformats.org/officeDocument/2006/relationships/hyperlink" Target="http://www.tc.gc.ca/fr/services/routier/technologies-novatrices/liste-vehicules-admissibles-programme-ivz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6"/>
  <sheetViews>
    <sheetView tabSelected="1" zoomScaleNormal="100" workbookViewId="0"/>
  </sheetViews>
  <sheetFormatPr defaultRowHeight="15" x14ac:dyDescent="0.25"/>
  <cols>
    <col min="1" max="1" width="38.140625" customWidth="1"/>
    <col min="2" max="3" width="26.7109375" style="5" customWidth="1"/>
    <col min="4" max="4" width="26.7109375" customWidth="1"/>
  </cols>
  <sheetData>
    <row r="1" spans="1:4" ht="18.75" x14ac:dyDescent="0.3">
      <c r="A1" s="7" t="s">
        <v>0</v>
      </c>
    </row>
    <row r="2" spans="1:4" x14ac:dyDescent="0.25">
      <c r="A2" s="4" t="s">
        <v>70</v>
      </c>
    </row>
    <row r="3" spans="1:4" x14ac:dyDescent="0.25">
      <c r="A3" s="4" t="s">
        <v>69</v>
      </c>
    </row>
    <row r="4" spans="1:4" x14ac:dyDescent="0.25">
      <c r="A4" s="4"/>
    </row>
    <row r="5" spans="1:4" ht="18.75" x14ac:dyDescent="0.3">
      <c r="A5" s="7" t="s">
        <v>26</v>
      </c>
    </row>
    <row r="6" spans="1:4" x14ac:dyDescent="0.25">
      <c r="A6" s="4" t="s">
        <v>27</v>
      </c>
      <c r="B6" s="12">
        <v>5</v>
      </c>
    </row>
    <row r="7" spans="1:4" x14ac:dyDescent="0.25">
      <c r="A7" s="4" t="s">
        <v>28</v>
      </c>
      <c r="B7" s="12">
        <v>20000</v>
      </c>
    </row>
    <row r="8" spans="1:4" x14ac:dyDescent="0.25">
      <c r="A8" s="4" t="s">
        <v>45</v>
      </c>
      <c r="B8" s="13">
        <v>1.4</v>
      </c>
    </row>
    <row r="9" spans="1:4" x14ac:dyDescent="0.25">
      <c r="A9" s="4" t="s">
        <v>46</v>
      </c>
      <c r="B9" s="24">
        <v>9.5020000000000007</v>
      </c>
    </row>
    <row r="10" spans="1:4" x14ac:dyDescent="0.25">
      <c r="A10" s="4" t="s">
        <v>81</v>
      </c>
      <c r="B10" s="25">
        <f>B9+(B9*TPS)+(B9*TVQ)</f>
        <v>10.924924499999999</v>
      </c>
    </row>
    <row r="11" spans="1:4" x14ac:dyDescent="0.25">
      <c r="A11" s="4"/>
    </row>
    <row r="12" spans="1:4" ht="18.75" x14ac:dyDescent="0.3">
      <c r="A12" s="7" t="s">
        <v>21</v>
      </c>
    </row>
    <row r="13" spans="1:4" x14ac:dyDescent="0.25">
      <c r="A13" s="4" t="s">
        <v>1</v>
      </c>
      <c r="B13" s="12" t="s">
        <v>9</v>
      </c>
      <c r="C13" s="12" t="s">
        <v>194</v>
      </c>
      <c r="D13" s="12" t="s">
        <v>169</v>
      </c>
    </row>
    <row r="14" spans="1:4" x14ac:dyDescent="0.25">
      <c r="A14" s="4" t="s">
        <v>23</v>
      </c>
      <c r="B14" s="6">
        <f>VLOOKUP(B13,'Données de modèles'!$A$1:$F$108,2,FALSE)</f>
        <v>26000</v>
      </c>
      <c r="C14" s="6">
        <f>VLOOKUP(C13,'Données de modèles'!$A$1:$F$108,2,FALSE)</f>
        <v>35689</v>
      </c>
      <c r="D14" s="6">
        <f>VLOOKUP(D13,'Données de modèles'!$A$1:$F$108,2,FALSE)</f>
        <v>43835</v>
      </c>
    </row>
    <row r="15" spans="1:4" ht="15.75" thickBot="1" x14ac:dyDescent="0.3">
      <c r="A15" s="4" t="s">
        <v>3</v>
      </c>
      <c r="B15" s="13">
        <v>0</v>
      </c>
      <c r="C15" s="13">
        <v>0</v>
      </c>
      <c r="D15" s="13">
        <v>0</v>
      </c>
    </row>
    <row r="16" spans="1:4" x14ac:dyDescent="0.25">
      <c r="A16" s="4" t="s">
        <v>11</v>
      </c>
      <c r="B16" s="8">
        <f>B14+B15</f>
        <v>26000</v>
      </c>
      <c r="C16" s="8">
        <f>C14+C15</f>
        <v>35689</v>
      </c>
      <c r="D16" s="8">
        <f>D14+D15</f>
        <v>43835</v>
      </c>
    </row>
    <row r="17" spans="1:4" x14ac:dyDescent="0.25">
      <c r="A17" s="4"/>
      <c r="B17" s="9"/>
      <c r="C17" s="9"/>
      <c r="D17" s="9"/>
    </row>
    <row r="18" spans="1:4" x14ac:dyDescent="0.25">
      <c r="A18" s="4" t="str">
        <f>"TPS ("&amp;TPSLBL&amp;")"</f>
        <v>TPS (5%)</v>
      </c>
      <c r="B18" s="6">
        <f>B16*TPS</f>
        <v>1300</v>
      </c>
      <c r="C18" s="6">
        <f>C16*TPS</f>
        <v>1784.45</v>
      </c>
      <c r="D18" s="6">
        <f>D16*TPS</f>
        <v>2191.75</v>
      </c>
    </row>
    <row r="19" spans="1:4" x14ac:dyDescent="0.25">
      <c r="A19" s="4" t="str">
        <f>"TVQ (" &amp; TVQLBL&amp;")"</f>
        <v>TVQ (9.975%)</v>
      </c>
      <c r="B19" s="6">
        <f>B16*TVQ</f>
        <v>2593.5</v>
      </c>
      <c r="C19" s="6">
        <f>C16*TVQ</f>
        <v>3559.97775</v>
      </c>
      <c r="D19" s="6">
        <f>D16*TVQ</f>
        <v>4372.5412500000002</v>
      </c>
    </row>
    <row r="20" spans="1:4" x14ac:dyDescent="0.25">
      <c r="A20" s="4" t="s">
        <v>12</v>
      </c>
      <c r="B20" s="6">
        <f>VLOOKUP(B13,'Données de modèles'!$A$1:$G$108,7,FALSE)</f>
        <v>0</v>
      </c>
      <c r="C20" s="6">
        <f>VLOOKUP(C13,'Données de modèles'!$A$1:$G$108,7,FALSE)</f>
        <v>4000</v>
      </c>
      <c r="D20" s="6">
        <f>VLOOKUP(D13,'Données de modèles'!$A$1:$G$108,7,FALSE)</f>
        <v>8000</v>
      </c>
    </row>
    <row r="21" spans="1:4" s="38" customFormat="1" ht="15.75" thickBot="1" x14ac:dyDescent="0.3">
      <c r="A21" s="4" t="s">
        <v>82</v>
      </c>
      <c r="B21" s="6">
        <f>VLOOKUP(B13,'Données de modèles'!$A$1:$H$108,8,FALSE)</f>
        <v>0</v>
      </c>
      <c r="C21" s="6">
        <f>VLOOKUP(C13,'Données de modèles'!$A$1:$H$108,8,FALSE)</f>
        <v>2500</v>
      </c>
      <c r="D21" s="6">
        <f>VLOOKUP(D13,'Données de modèles'!$A$1:$H$108,8,FALSE)</f>
        <v>5000</v>
      </c>
    </row>
    <row r="22" spans="1:4" x14ac:dyDescent="0.25">
      <c r="A22" s="4" t="s">
        <v>13</v>
      </c>
      <c r="B22" s="8">
        <f t="shared" ref="B22:C22" si="0">B16+B18+B19-B20-B21</f>
        <v>29893.5</v>
      </c>
      <c r="C22" s="8">
        <f t="shared" si="0"/>
        <v>34533.427749999995</v>
      </c>
      <c r="D22" s="8">
        <f>D16+D18+D19-D20-D21</f>
        <v>37399.291250000002</v>
      </c>
    </row>
    <row r="23" spans="1:4" x14ac:dyDescent="0.25">
      <c r="A23" s="4"/>
      <c r="B23" s="6"/>
      <c r="C23" s="6"/>
      <c r="D23" s="6"/>
    </row>
    <row r="24" spans="1:4" x14ac:dyDescent="0.25">
      <c r="A24" s="4" t="s">
        <v>14</v>
      </c>
      <c r="B24" s="12">
        <v>60</v>
      </c>
      <c r="C24" s="12">
        <v>60</v>
      </c>
      <c r="D24" s="12">
        <v>60</v>
      </c>
    </row>
    <row r="25" spans="1:4" x14ac:dyDescent="0.25">
      <c r="A25" s="4" t="s">
        <v>15</v>
      </c>
      <c r="B25" s="14">
        <v>2.9899999999999999E-2</v>
      </c>
      <c r="C25" s="14">
        <v>2.9899999999999999E-2</v>
      </c>
      <c r="D25" s="14">
        <v>2.9899999999999999E-2</v>
      </c>
    </row>
    <row r="26" spans="1:4" ht="15.75" thickBot="1" x14ac:dyDescent="0.3">
      <c r="A26" s="4" t="s">
        <v>16</v>
      </c>
      <c r="B26" s="11">
        <f>(ABS(PMT(B25/12,B24,B22))*B24)-B22</f>
        <v>2327.353362263817</v>
      </c>
      <c r="C26" s="11">
        <f>(ABS(PMT(C25/12,C24,C22))*C24)-C22</f>
        <v>2688.5941487098171</v>
      </c>
      <c r="D26" s="11">
        <f>(ABS(PMT(D25/12,D24,D22))*D24)-D22</f>
        <v>2911.7154644645561</v>
      </c>
    </row>
    <row r="27" spans="1:4" x14ac:dyDescent="0.25">
      <c r="A27" s="4" t="s">
        <v>17</v>
      </c>
      <c r="B27" s="8">
        <f>B22+B26</f>
        <v>32220.853362263817</v>
      </c>
      <c r="C27" s="8">
        <f>C22+C26</f>
        <v>37222.021898709812</v>
      </c>
      <c r="D27" s="8">
        <f>D22+D26</f>
        <v>40311.006714464558</v>
      </c>
    </row>
    <row r="28" spans="1:4" x14ac:dyDescent="0.25">
      <c r="D28" s="5"/>
    </row>
    <row r="29" spans="1:4" ht="18.75" x14ac:dyDescent="0.3">
      <c r="A29" s="7" t="s">
        <v>18</v>
      </c>
      <c r="D29" s="5"/>
    </row>
    <row r="30" spans="1:4" x14ac:dyDescent="0.25">
      <c r="A30" s="4" t="s">
        <v>1</v>
      </c>
      <c r="B30" s="12" t="s">
        <v>19</v>
      </c>
      <c r="C30" s="12" t="s">
        <v>125</v>
      </c>
      <c r="D30" s="12" t="s">
        <v>125</v>
      </c>
    </row>
    <row r="31" spans="1:4" x14ac:dyDescent="0.25">
      <c r="A31" s="4" t="s">
        <v>2</v>
      </c>
      <c r="B31" s="6">
        <f>VLOOKUP(B30,'Données bornes'!$A$2:$B$15,2,FALSE)</f>
        <v>0</v>
      </c>
      <c r="C31" s="6">
        <f>VLOOKUP(C30,'Données bornes'!$A$2:$B$15,2,FALSE)</f>
        <v>599</v>
      </c>
      <c r="D31" s="6">
        <f>VLOOKUP(D30,'Données bornes'!$A$2:$B$15,2,FALSE)</f>
        <v>599</v>
      </c>
    </row>
    <row r="32" spans="1:4" x14ac:dyDescent="0.25">
      <c r="A32" s="4" t="s">
        <v>3</v>
      </c>
      <c r="B32" s="13">
        <v>0</v>
      </c>
      <c r="C32" s="13">
        <v>0</v>
      </c>
      <c r="D32" s="13">
        <v>0</v>
      </c>
    </row>
    <row r="33" spans="1:4" ht="15.75" thickBot="1" x14ac:dyDescent="0.3">
      <c r="A33" s="4" t="s">
        <v>20</v>
      </c>
      <c r="B33" s="13">
        <v>0</v>
      </c>
      <c r="C33" s="13">
        <v>500</v>
      </c>
      <c r="D33" s="13">
        <v>500</v>
      </c>
    </row>
    <row r="34" spans="1:4" x14ac:dyDescent="0.25">
      <c r="A34" s="4" t="s">
        <v>11</v>
      </c>
      <c r="B34" s="8">
        <f>B31+B32+B33</f>
        <v>0</v>
      </c>
      <c r="C34" s="8">
        <f>C31+C32+C33</f>
        <v>1099</v>
      </c>
      <c r="D34" s="8">
        <f>D31+D32+D33</f>
        <v>1099</v>
      </c>
    </row>
    <row r="35" spans="1:4" x14ac:dyDescent="0.25">
      <c r="A35" s="4"/>
      <c r="B35" s="9"/>
      <c r="C35" s="9"/>
      <c r="D35" s="9"/>
    </row>
    <row r="36" spans="1:4" x14ac:dyDescent="0.25">
      <c r="A36" s="4" t="str">
        <f>"TPS ("&amp;TPSLBL&amp;")"</f>
        <v>TPS (5%)</v>
      </c>
      <c r="B36" s="6">
        <f>B34*TPS</f>
        <v>0</v>
      </c>
      <c r="C36" s="6">
        <f>C34*TPS</f>
        <v>54.95</v>
      </c>
      <c r="D36" s="6">
        <f>D34*TPS</f>
        <v>54.95</v>
      </c>
    </row>
    <row r="37" spans="1:4" x14ac:dyDescent="0.25">
      <c r="A37" s="4" t="str">
        <f>"TVQ (" &amp; TVQLBL&amp;")"</f>
        <v>TVQ (9.975%)</v>
      </c>
      <c r="B37" s="6">
        <f>B34*TVQ</f>
        <v>0</v>
      </c>
      <c r="C37" s="6">
        <f>C34*TVQ</f>
        <v>109.62525000000001</v>
      </c>
      <c r="D37" s="6">
        <f>D34*TVQ</f>
        <v>109.62525000000001</v>
      </c>
    </row>
    <row r="38" spans="1:4" ht="15.75" thickBot="1" x14ac:dyDescent="0.3">
      <c r="A38" s="4" t="s">
        <v>101</v>
      </c>
      <c r="B38" s="6">
        <f>MIN(SUM(B31:B33),600)</f>
        <v>0</v>
      </c>
      <c r="C38" s="6">
        <f>MIN(SUM(C31:C33),600)</f>
        <v>600</v>
      </c>
      <c r="D38" s="6">
        <f>MIN(SUM(D31:D33),600)</f>
        <v>600</v>
      </c>
    </row>
    <row r="39" spans="1:4" x14ac:dyDescent="0.25">
      <c r="A39" s="4" t="s">
        <v>13</v>
      </c>
      <c r="B39" s="8">
        <f>B34+B36+B37-B38</f>
        <v>0</v>
      </c>
      <c r="C39" s="8">
        <f>C34+C36+C37-C38</f>
        <v>663.5752500000001</v>
      </c>
      <c r="D39" s="8">
        <f>D34+D36+D37-D38</f>
        <v>663.5752500000001</v>
      </c>
    </row>
    <row r="41" spans="1:4" ht="18.75" x14ac:dyDescent="0.3">
      <c r="A41" s="7" t="s">
        <v>22</v>
      </c>
    </row>
    <row r="42" spans="1:4" x14ac:dyDescent="0.25">
      <c r="A42" s="4" t="s">
        <v>29</v>
      </c>
      <c r="B42" s="10">
        <f>1-'Déplacements annuels'!G8</f>
        <v>1</v>
      </c>
      <c r="C42" s="10">
        <f>1-'Déplacements annuels'!I8</f>
        <v>0.3385837851405622</v>
      </c>
      <c r="D42" s="10">
        <f>1-'Déplacements annuels'!K8</f>
        <v>0</v>
      </c>
    </row>
    <row r="43" spans="1:4" ht="9.75" customHeight="1" x14ac:dyDescent="0.25">
      <c r="A43" s="15" t="s">
        <v>30</v>
      </c>
    </row>
    <row r="44" spans="1:4" x14ac:dyDescent="0.25">
      <c r="A44" t="s">
        <v>44</v>
      </c>
      <c r="B44" s="23">
        <f>VLOOKUP(B$13,'Données de modèles'!$A$1:$J$108,5,FALSE)</f>
        <v>8</v>
      </c>
      <c r="C44" s="23">
        <f>VLOOKUP(C$13,'Données de modèles'!$A$1:$J$108,5,FALSE)</f>
        <v>4.3558256172839505</v>
      </c>
      <c r="D44" s="23">
        <f>VLOOKUP(D$13,'Données de modèles'!$A$1:$J$108,5,FALSE)</f>
        <v>0</v>
      </c>
    </row>
    <row r="45" spans="1:4" ht="15.75" thickBot="1" x14ac:dyDescent="0.3">
      <c r="A45" t="s">
        <v>48</v>
      </c>
      <c r="B45" s="23">
        <f>($B$7/100)*B42*B44*$B$6</f>
        <v>8000</v>
      </c>
      <c r="C45" s="23">
        <f t="shared" ref="C45:D45" si="1">($B$7/100)*C42*C44*$B$6</f>
        <v>1474.8119249122258</v>
      </c>
      <c r="D45" s="23">
        <f t="shared" si="1"/>
        <v>0</v>
      </c>
    </row>
    <row r="46" spans="1:4" x14ac:dyDescent="0.25">
      <c r="A46" t="s">
        <v>51</v>
      </c>
      <c r="B46" s="27">
        <f>B45*$B$8</f>
        <v>11200</v>
      </c>
      <c r="C46" s="27">
        <f t="shared" ref="C46:D46" si="2">C45*$B$8</f>
        <v>2064.736694877116</v>
      </c>
      <c r="D46" s="27">
        <f t="shared" si="2"/>
        <v>0</v>
      </c>
    </row>
    <row r="47" spans="1:4" x14ac:dyDescent="0.25">
      <c r="B47" s="23"/>
      <c r="C47" s="23"/>
      <c r="D47" s="23"/>
    </row>
    <row r="48" spans="1:4" x14ac:dyDescent="0.25">
      <c r="A48" s="4" t="s">
        <v>50</v>
      </c>
      <c r="B48" s="10">
        <f>1-B42</f>
        <v>0</v>
      </c>
      <c r="C48" s="10">
        <f t="shared" ref="C48:D48" si="3">1-C42</f>
        <v>0.6614162148594378</v>
      </c>
      <c r="D48" s="10">
        <f t="shared" si="3"/>
        <v>1</v>
      </c>
    </row>
    <row r="49" spans="1:4" ht="9.75" customHeight="1" x14ac:dyDescent="0.25">
      <c r="A49" s="15" t="s">
        <v>30</v>
      </c>
    </row>
    <row r="50" spans="1:4" x14ac:dyDescent="0.25">
      <c r="A50" t="s">
        <v>47</v>
      </c>
      <c r="B50" s="23">
        <f>VLOOKUP(B$13,'Données de modèles'!$A$1:$J$108,3,FALSE)</f>
        <v>0</v>
      </c>
      <c r="C50" s="23">
        <f>VLOOKUP(C$13,'Données de modèles'!$A$1:$J$108,3,FALSE)</f>
        <v>0.15534318416245169</v>
      </c>
      <c r="D50" s="23">
        <f>VLOOKUP(D$13,'Données de modèles'!$A$1:$J$108,3,FALSE)</f>
        <v>0.15534318416245169</v>
      </c>
    </row>
    <row r="51" spans="1:4" ht="15.75" thickBot="1" x14ac:dyDescent="0.3">
      <c r="A51" t="s">
        <v>49</v>
      </c>
      <c r="B51" s="23">
        <f>$B$7*B48*B50*$B$6</f>
        <v>0</v>
      </c>
      <c r="C51" s="23">
        <f t="shared" ref="C51:D51" si="4">$B$7*C48*C50*$B$6</f>
        <v>10274.650087294136</v>
      </c>
      <c r="D51" s="23">
        <f t="shared" si="4"/>
        <v>15534.318416245169</v>
      </c>
    </row>
    <row r="52" spans="1:4" x14ac:dyDescent="0.25">
      <c r="A52" t="s">
        <v>52</v>
      </c>
      <c r="B52" s="27">
        <f>B51*($B$10 / 100)</f>
        <v>0</v>
      </c>
      <c r="C52" s="27">
        <f>C51*($B$10 / 100)</f>
        <v>1122.4977646760683</v>
      </c>
      <c r="D52" s="27">
        <f>D51*($B$10 / 100)</f>
        <v>1697.1125585643804</v>
      </c>
    </row>
    <row r="53" spans="1:4" ht="15.75" thickBot="1" x14ac:dyDescent="0.3"/>
    <row r="54" spans="1:4" x14ac:dyDescent="0.25">
      <c r="A54" t="s">
        <v>53</v>
      </c>
      <c r="B54" s="27">
        <f>B52+B46</f>
        <v>11200</v>
      </c>
      <c r="C54" s="27">
        <f t="shared" ref="C54:D54" si="5">C52+C46</f>
        <v>3187.234459553184</v>
      </c>
      <c r="D54" s="27">
        <f t="shared" si="5"/>
        <v>1697.1125585643804</v>
      </c>
    </row>
    <row r="56" spans="1:4" ht="18.75" x14ac:dyDescent="0.3">
      <c r="A56" s="7" t="s">
        <v>56</v>
      </c>
    </row>
    <row r="57" spans="1:4" s="15" customFormat="1" ht="11.25" x14ac:dyDescent="0.2">
      <c r="A57" s="15" t="s">
        <v>57</v>
      </c>
      <c r="B57" s="28"/>
      <c r="C57" s="28"/>
      <c r="D57" s="28"/>
    </row>
    <row r="58" spans="1:4" s="15" customFormat="1" ht="11.25" x14ac:dyDescent="0.2">
      <c r="A58" s="15" t="s">
        <v>73</v>
      </c>
      <c r="B58" s="28"/>
      <c r="C58" s="28"/>
      <c r="D58" s="28"/>
    </row>
    <row r="59" spans="1:4" s="15" customFormat="1" ht="11.25" x14ac:dyDescent="0.2">
      <c r="A59" s="15" t="s">
        <v>74</v>
      </c>
      <c r="B59" s="28"/>
      <c r="C59" s="28"/>
      <c r="D59" s="28"/>
    </row>
    <row r="60" spans="1:4" s="15" customFormat="1" ht="11.25" x14ac:dyDescent="0.2">
      <c r="A60" s="15" t="s">
        <v>75</v>
      </c>
      <c r="B60" s="28"/>
      <c r="C60" s="28"/>
      <c r="D60" s="28"/>
    </row>
    <row r="61" spans="1:4" x14ac:dyDescent="0.25">
      <c r="A61" t="s">
        <v>76</v>
      </c>
      <c r="B61" s="13">
        <v>120</v>
      </c>
      <c r="C61" s="13">
        <v>120</v>
      </c>
      <c r="D61" s="13">
        <v>120</v>
      </c>
    </row>
    <row r="62" spans="1:4" ht="15.75" thickBot="1" x14ac:dyDescent="0.3">
      <c r="A62" t="s">
        <v>64</v>
      </c>
      <c r="B62" s="31">
        <f>IF(VLOOKUP(B$13,'Données de modèles'!$A$1:$L$108,11,FALSE) &gt; 0, FLOOR(($B$7*$B$6) / VLOOKUP(B$13,'Données de modèles'!$A$1:$L$108,11,FALSE),1),0)</f>
        <v>12</v>
      </c>
      <c r="C62" s="31">
        <f>IF(VLOOKUP(C$13,'Données de modèles'!$A$1:$L$108,11,FALSE) &gt; 0, FLOOR(($B$7*$B$6) / VLOOKUP(C$13,'Données de modèles'!$A$1:$L$108,11,FALSE),1),0)</f>
        <v>10</v>
      </c>
      <c r="D62" s="31">
        <f>IF(VLOOKUP(D$13,'Données de modèles'!$A$1:$L$108,11,FALSE) &gt; 0, FLOOR(($B$7*$B$6) / VLOOKUP(D$13,'Données de modèles'!$A$1:$L$108,11,FALSE),1),0)</f>
        <v>0</v>
      </c>
    </row>
    <row r="63" spans="1:4" x14ac:dyDescent="0.25">
      <c r="A63" t="s">
        <v>67</v>
      </c>
      <c r="B63" s="8">
        <f>(B62*B61)+(B62*B61)*TPS+(B62*B61)*TVQ</f>
        <v>1655.64</v>
      </c>
      <c r="C63" s="8">
        <f>(C62*C61)+(C62*C61)*TPS+(C62*C61)*TVQ</f>
        <v>1379.7</v>
      </c>
      <c r="D63" s="8">
        <f>(D62*D61)+(D62*D61)*TPS+(D62*D61)*TVQ</f>
        <v>0</v>
      </c>
    </row>
    <row r="64" spans="1:4" x14ac:dyDescent="0.25">
      <c r="B64" s="31"/>
      <c r="C64" s="31"/>
      <c r="D64" s="31"/>
    </row>
    <row r="65" spans="1:4" x14ac:dyDescent="0.25">
      <c r="A65" t="s">
        <v>65</v>
      </c>
      <c r="B65" s="13">
        <v>1000</v>
      </c>
      <c r="C65" s="13">
        <v>1000</v>
      </c>
      <c r="D65" s="13">
        <v>1000</v>
      </c>
    </row>
    <row r="66" spans="1:4" ht="15.75" thickBot="1" x14ac:dyDescent="0.3">
      <c r="A66" t="s">
        <v>66</v>
      </c>
      <c r="B66" s="31">
        <f>IF(VLOOKUP(B$13,'Données de modèles'!$A$1:$L$108,12,FALSE) &gt; 0, FLOOR(($B$7*$B$6) / VLOOKUP(B$13,'Données de modèles'!$A$1:$L$108,12,FALSE),1),0)</f>
        <v>1</v>
      </c>
      <c r="C66" s="31">
        <f>IF(VLOOKUP(C$13,'Données de modèles'!$A$1:$L$108,12,FALSE) &gt; 0, FLOOR(($B$7*$B$6) / VLOOKUP(C$13,'Données de modèles'!$A$1:$L$108,12,FALSE),1),0)</f>
        <v>0</v>
      </c>
      <c r="D66" s="31">
        <f>IF(VLOOKUP(D$13,'Données de modèles'!$A$1:$L$108,12,FALSE) &gt; 0, FLOOR(($B$7*$B$6) / VLOOKUP(D$13,'Données de modèles'!$A$1:$L$108,12,FALSE),1),0)</f>
        <v>0</v>
      </c>
    </row>
    <row r="67" spans="1:4" x14ac:dyDescent="0.25">
      <c r="A67" t="s">
        <v>68</v>
      </c>
      <c r="B67" s="8">
        <f>(B66*B65)+(B66*B65)*TPS+(B66*B65)*TVQ</f>
        <v>1149.75</v>
      </c>
      <c r="C67" s="8">
        <f>(C66*C65)+(C66*C65)*TPS+(C66*C65)*TVQ</f>
        <v>0</v>
      </c>
      <c r="D67" s="8">
        <f>(D66*D65)+(D66*D65)*TPS+(D66*D65)*TVQ</f>
        <v>0</v>
      </c>
    </row>
    <row r="68" spans="1:4" x14ac:dyDescent="0.25">
      <c r="B68" s="26"/>
      <c r="C68" s="26"/>
      <c r="D68" s="26"/>
    </row>
    <row r="69" spans="1:4" ht="18.75" x14ac:dyDescent="0.3">
      <c r="A69" s="7" t="str">
        <f>"Coût total d'utilisation sur " &amp;B6 &amp; " ans"</f>
        <v>Coût total d'utilisation sur 5 ans</v>
      </c>
    </row>
    <row r="70" spans="1:4" ht="15.75" thickBot="1" x14ac:dyDescent="0.3">
      <c r="B70" s="5" t="str">
        <f>B13</f>
        <v>Voiture à essence</v>
      </c>
      <c r="C70" s="5" t="str">
        <f>C13</f>
        <v>Toyota Prius Prime</v>
      </c>
      <c r="D70" s="5" t="str">
        <f>D13</f>
        <v>Hyundai IONIQ électrique Preferred</v>
      </c>
    </row>
    <row r="71" spans="1:4" x14ac:dyDescent="0.25">
      <c r="B71" s="27">
        <f>B54+B39+B27+B63+B67</f>
        <v>46226.24336226382</v>
      </c>
      <c r="C71" s="27">
        <f>C54+C39+C27+C63+C67</f>
        <v>42452.531608262994</v>
      </c>
      <c r="D71" s="27">
        <f>D54+D39+D27+D63+D67</f>
        <v>42671.694523028942</v>
      </c>
    </row>
    <row r="74" spans="1:4" x14ac:dyDescent="0.25">
      <c r="A74" t="s">
        <v>77</v>
      </c>
    </row>
    <row r="75" spans="1:4" x14ac:dyDescent="0.25">
      <c r="A75" s="3" t="s">
        <v>95</v>
      </c>
    </row>
    <row r="76" spans="1:4" x14ac:dyDescent="0.25">
      <c r="A76" t="s">
        <v>78</v>
      </c>
      <c r="B76" s="39">
        <v>44429</v>
      </c>
    </row>
  </sheetData>
  <conditionalFormatting sqref="B24:D24">
    <cfRule type="cellIs" dxfId="0" priority="1" operator="greaterThan">
      <formula>$B$6*12</formula>
    </cfRule>
  </conditionalFormatting>
  <dataValidations count="2">
    <dataValidation type="list" allowBlank="1" showInputMessage="1" showErrorMessage="1" sqref="B13:D13" xr:uid="{00000000-0002-0000-0000-000000000000}">
      <formula1>Modeles</formula1>
    </dataValidation>
    <dataValidation type="list" allowBlank="1" showInputMessage="1" showErrorMessage="1" sqref="B30:D30" xr:uid="{00000000-0002-0000-0000-000001000000}">
      <formula1>Bornes</formula1>
    </dataValidation>
  </dataValidations>
  <hyperlinks>
    <hyperlink ref="A75" r:id="rId1" xr:uid="{54EA7BD0-B033-41BF-B1F4-740372CAD0E7}"/>
  </hyperlinks>
  <pageMargins left="0.7" right="0.7" top="0.75" bottom="0.75" header="0.3" footer="0.3"/>
  <pageSetup orientation="portrait" r:id="rId2"/>
  <ignoredErrors>
    <ignoredError sqref="D67" evalError="1"/>
  </ignoredError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13"/>
  <sheetViews>
    <sheetView workbookViewId="0"/>
  </sheetViews>
  <sheetFormatPr defaultRowHeight="15" x14ac:dyDescent="0.25"/>
  <cols>
    <col min="1" max="1" width="20.140625" customWidth="1"/>
    <col min="2" max="2" width="14.85546875" style="5" customWidth="1"/>
    <col min="3" max="3" width="9.140625" style="5"/>
    <col min="4" max="4" width="19.5703125" style="5" customWidth="1"/>
    <col min="5" max="5" width="9.140625" style="5"/>
    <col min="6" max="6" width="18.28515625" customWidth="1"/>
    <col min="7" max="7" width="18.28515625" style="10" customWidth="1"/>
    <col min="8" max="8" width="18.28515625" customWidth="1"/>
    <col min="9" max="9" width="18.28515625" style="10" customWidth="1"/>
    <col min="10" max="10" width="18.28515625" customWidth="1"/>
    <col min="11" max="11" width="18.28515625" style="10" customWidth="1"/>
  </cols>
  <sheetData>
    <row r="1" spans="1:11" x14ac:dyDescent="0.25">
      <c r="A1" t="s">
        <v>31</v>
      </c>
    </row>
    <row r="2" spans="1:11" x14ac:dyDescent="0.25">
      <c r="A2" t="s">
        <v>71</v>
      </c>
    </row>
    <row r="3" spans="1:11" x14ac:dyDescent="0.25">
      <c r="A3" t="s">
        <v>72</v>
      </c>
    </row>
    <row r="5" spans="1:11" ht="18.75" x14ac:dyDescent="0.3">
      <c r="A5" s="7" t="s">
        <v>35</v>
      </c>
    </row>
    <row r="6" spans="1:11" ht="9.75" customHeight="1" x14ac:dyDescent="0.25">
      <c r="A6" s="22" t="str">
        <f>"* Le total devrait avoisiner les " &amp;Comparatif!B7 &amp; " km pour correspondre au kilométrage annuel défini dans la page comparatif"</f>
        <v>* Le total devrait avoisiner les 20000 km pour correspondre au kilométrage annuel défini dans la page comparatif</v>
      </c>
    </row>
    <row r="7" spans="1:11" x14ac:dyDescent="0.25">
      <c r="A7" s="1" t="s">
        <v>4</v>
      </c>
      <c r="B7" s="16" t="s">
        <v>32</v>
      </c>
      <c r="C7" s="16" t="s">
        <v>33</v>
      </c>
      <c r="D7" s="16" t="s">
        <v>34</v>
      </c>
      <c r="E7" s="36" t="s">
        <v>43</v>
      </c>
      <c r="F7" s="16" t="str">
        <f>"Km élect " &amp;Comparatif!B13</f>
        <v>Km élect Voiture à essence</v>
      </c>
      <c r="G7" s="20"/>
      <c r="H7" s="16" t="str">
        <f>"Km élect " &amp;Comparatif!C13</f>
        <v>Km élect Toyota Prius Prime</v>
      </c>
      <c r="I7" s="20"/>
      <c r="J7" s="16" t="str">
        <f>"Km élect " &amp;Comparatif!D13</f>
        <v>Km élect Hyundai IONIQ électrique Preferred</v>
      </c>
    </row>
    <row r="8" spans="1:11" s="19" customFormat="1" ht="15.75" thickBot="1" x14ac:dyDescent="0.3">
      <c r="A8" s="17" t="s">
        <v>37</v>
      </c>
      <c r="B8" s="18"/>
      <c r="C8" s="18"/>
      <c r="D8" s="18"/>
      <c r="E8" s="37">
        <f>SUM(E9:E409)</f>
        <v>19920</v>
      </c>
      <c r="F8" s="18">
        <f t="shared" ref="F8:J8" si="0">SUM(F9:F409)</f>
        <v>0</v>
      </c>
      <c r="G8" s="21">
        <f>F8/$E8</f>
        <v>0</v>
      </c>
      <c r="H8" s="18">
        <f t="shared" si="0"/>
        <v>13175.411</v>
      </c>
      <c r="I8" s="21">
        <f>H8/$E8</f>
        <v>0.6614162148594378</v>
      </c>
      <c r="J8" s="18">
        <f t="shared" si="0"/>
        <v>19920</v>
      </c>
      <c r="K8" s="21">
        <f>J8/$E8</f>
        <v>1</v>
      </c>
    </row>
    <row r="9" spans="1:11" x14ac:dyDescent="0.25">
      <c r="A9" s="32" t="s">
        <v>36</v>
      </c>
      <c r="B9" s="12">
        <f>5*50</f>
        <v>250</v>
      </c>
      <c r="C9" s="12">
        <v>40</v>
      </c>
      <c r="D9" s="12"/>
      <c r="E9" s="34">
        <f>IF(AND(B9&gt;0,C9&gt;0),B9*C9,"")</f>
        <v>10000</v>
      </c>
      <c r="F9">
        <f>IF($E9&lt;&gt;"",MIN($C9,F$413*($D9+1))*$B9,"")</f>
        <v>0</v>
      </c>
      <c r="G9" s="10">
        <f>IF(F9&lt;&gt;"",F9/$E9,"")</f>
        <v>0</v>
      </c>
      <c r="H9">
        <f>IF($E9&lt;&gt;"",MIN($C9,H$413*($D9+1))*$B9,"")</f>
        <v>10000</v>
      </c>
      <c r="I9" s="10">
        <f>IF(H9&lt;&gt;"",H9/$E9,"")</f>
        <v>1</v>
      </c>
      <c r="J9">
        <f>IF($E9&lt;&gt;"",MIN($C9,J$413*($D9+1))*$B9,"")</f>
        <v>10000</v>
      </c>
      <c r="K9" s="10">
        <f>IF(J9&lt;&gt;"",J9/$E9,"")</f>
        <v>1</v>
      </c>
    </row>
    <row r="10" spans="1:11" x14ac:dyDescent="0.25">
      <c r="A10" s="33" t="s">
        <v>39</v>
      </c>
      <c r="B10" s="12">
        <v>52</v>
      </c>
      <c r="C10" s="12">
        <v>100</v>
      </c>
      <c r="D10" s="12"/>
      <c r="E10" s="35">
        <f t="shared" ref="E10:E73" si="1">IF(AND(B10&gt;0,C10&gt;0),B10*C10,"")</f>
        <v>5200</v>
      </c>
      <c r="F10">
        <f t="shared" ref="F10:J73" si="2">IF($E10&lt;&gt;"",MIN($C10,F$413*($D10+1))*$B10,"")</f>
        <v>0</v>
      </c>
      <c r="G10" s="10">
        <f t="shared" ref="G10:I73" si="3">IF(F10&lt;&gt;"",F10/$E10,"")</f>
        <v>0</v>
      </c>
      <c r="H10">
        <f t="shared" si="2"/>
        <v>2092.1419999999998</v>
      </c>
      <c r="I10" s="10">
        <f t="shared" si="3"/>
        <v>0.40233499999999994</v>
      </c>
      <c r="J10">
        <f t="shared" si="2"/>
        <v>5200</v>
      </c>
      <c r="K10" s="10">
        <f t="shared" ref="K10" si="4">IF(J10&lt;&gt;"",J10/$E10,"")</f>
        <v>1</v>
      </c>
    </row>
    <row r="11" spans="1:11" x14ac:dyDescent="0.25">
      <c r="A11" s="33" t="s">
        <v>40</v>
      </c>
      <c r="B11" s="12">
        <v>52</v>
      </c>
      <c r="C11" s="12">
        <v>10</v>
      </c>
      <c r="D11" s="12"/>
      <c r="E11" s="35">
        <f t="shared" si="1"/>
        <v>520</v>
      </c>
      <c r="F11">
        <f t="shared" si="2"/>
        <v>0</v>
      </c>
      <c r="G11" s="10">
        <f t="shared" si="3"/>
        <v>0</v>
      </c>
      <c r="H11">
        <f t="shared" si="2"/>
        <v>520</v>
      </c>
      <c r="I11" s="10">
        <f t="shared" si="3"/>
        <v>1</v>
      </c>
      <c r="J11">
        <f t="shared" si="2"/>
        <v>520</v>
      </c>
      <c r="K11" s="10">
        <f t="shared" ref="K11" si="5">IF(J11&lt;&gt;"",J11/$E11,"")</f>
        <v>1</v>
      </c>
    </row>
    <row r="12" spans="1:11" x14ac:dyDescent="0.25">
      <c r="A12" s="33" t="s">
        <v>41</v>
      </c>
      <c r="B12" s="12">
        <v>2</v>
      </c>
      <c r="C12" s="12">
        <v>1500</v>
      </c>
      <c r="D12" s="12"/>
      <c r="E12" s="35">
        <f t="shared" si="1"/>
        <v>3000</v>
      </c>
      <c r="F12">
        <f t="shared" si="2"/>
        <v>0</v>
      </c>
      <c r="G12" s="10">
        <f t="shared" si="3"/>
        <v>0</v>
      </c>
      <c r="H12">
        <f t="shared" si="2"/>
        <v>80.466999999999999</v>
      </c>
      <c r="I12" s="10">
        <f t="shared" si="3"/>
        <v>2.6822333333333333E-2</v>
      </c>
      <c r="J12">
        <f t="shared" si="2"/>
        <v>3000</v>
      </c>
      <c r="K12" s="10">
        <f t="shared" ref="K12" si="6">IF(J12&lt;&gt;"",J12/$E12,"")</f>
        <v>1</v>
      </c>
    </row>
    <row r="13" spans="1:11" x14ac:dyDescent="0.25">
      <c r="A13" s="32" t="s">
        <v>38</v>
      </c>
      <c r="B13" s="12">
        <v>6</v>
      </c>
      <c r="C13" s="12">
        <v>200</v>
      </c>
      <c r="D13" s="12">
        <v>1</v>
      </c>
      <c r="E13" s="35">
        <f t="shared" si="1"/>
        <v>1200</v>
      </c>
      <c r="F13">
        <f t="shared" si="2"/>
        <v>0</v>
      </c>
      <c r="G13" s="10">
        <f t="shared" si="3"/>
        <v>0</v>
      </c>
      <c r="H13">
        <f t="shared" si="2"/>
        <v>482.80200000000002</v>
      </c>
      <c r="I13" s="10">
        <f t="shared" si="3"/>
        <v>0.402335</v>
      </c>
      <c r="J13">
        <f t="shared" si="2"/>
        <v>1200</v>
      </c>
      <c r="K13" s="10">
        <f t="shared" ref="K13" si="7">IF(J13&lt;&gt;"",J13/$E13,"")</f>
        <v>1</v>
      </c>
    </row>
    <row r="14" spans="1:11" x14ac:dyDescent="0.25">
      <c r="A14" s="33"/>
      <c r="B14" s="12"/>
      <c r="C14" s="12"/>
      <c r="D14" s="12"/>
      <c r="E14" s="35" t="str">
        <f t="shared" si="1"/>
        <v/>
      </c>
      <c r="F14" t="str">
        <f t="shared" si="2"/>
        <v/>
      </c>
      <c r="G14" s="10" t="str">
        <f t="shared" si="3"/>
        <v/>
      </c>
      <c r="H14" t="str">
        <f t="shared" si="2"/>
        <v/>
      </c>
      <c r="I14" s="10" t="str">
        <f t="shared" si="3"/>
        <v/>
      </c>
      <c r="J14" t="str">
        <f t="shared" si="2"/>
        <v/>
      </c>
      <c r="K14" s="10" t="str">
        <f t="shared" ref="K14" si="8">IF(J14&lt;&gt;"",J14/$E14,"")</f>
        <v/>
      </c>
    </row>
    <row r="15" spans="1:11" x14ac:dyDescent="0.25">
      <c r="A15" s="33"/>
      <c r="B15" s="12"/>
      <c r="C15" s="12"/>
      <c r="D15" s="12"/>
      <c r="E15" s="35" t="str">
        <f t="shared" si="1"/>
        <v/>
      </c>
      <c r="F15" t="str">
        <f t="shared" si="2"/>
        <v/>
      </c>
      <c r="G15" s="10" t="str">
        <f t="shared" si="3"/>
        <v/>
      </c>
      <c r="H15" t="str">
        <f t="shared" si="2"/>
        <v/>
      </c>
      <c r="I15" s="10" t="str">
        <f t="shared" si="3"/>
        <v/>
      </c>
      <c r="J15" t="str">
        <f t="shared" si="2"/>
        <v/>
      </c>
      <c r="K15" s="10" t="str">
        <f t="shared" ref="K15" si="9">IF(J15&lt;&gt;"",J15/$E15,"")</f>
        <v/>
      </c>
    </row>
    <row r="16" spans="1:11" x14ac:dyDescent="0.25">
      <c r="A16" s="33"/>
      <c r="B16" s="12"/>
      <c r="C16" s="12"/>
      <c r="D16" s="12"/>
      <c r="E16" s="35" t="str">
        <f t="shared" si="1"/>
        <v/>
      </c>
      <c r="F16" t="str">
        <f t="shared" si="2"/>
        <v/>
      </c>
      <c r="G16" s="10" t="str">
        <f t="shared" si="3"/>
        <v/>
      </c>
      <c r="H16" t="str">
        <f t="shared" si="2"/>
        <v/>
      </c>
      <c r="I16" s="10" t="str">
        <f t="shared" si="3"/>
        <v/>
      </c>
      <c r="J16" t="str">
        <f t="shared" si="2"/>
        <v/>
      </c>
      <c r="K16" s="10" t="str">
        <f t="shared" ref="K16" si="10">IF(J16&lt;&gt;"",J16/$E16,"")</f>
        <v/>
      </c>
    </row>
    <row r="17" spans="1:11" x14ac:dyDescent="0.25">
      <c r="A17" s="33"/>
      <c r="B17" s="12"/>
      <c r="C17" s="12"/>
      <c r="D17" s="12"/>
      <c r="E17" s="35" t="str">
        <f t="shared" si="1"/>
        <v/>
      </c>
      <c r="F17" t="str">
        <f t="shared" si="2"/>
        <v/>
      </c>
      <c r="G17" s="10" t="str">
        <f t="shared" si="3"/>
        <v/>
      </c>
      <c r="H17" t="str">
        <f t="shared" si="2"/>
        <v/>
      </c>
      <c r="I17" s="10" t="str">
        <f t="shared" si="3"/>
        <v/>
      </c>
      <c r="J17" t="str">
        <f t="shared" si="2"/>
        <v/>
      </c>
      <c r="K17" s="10" t="str">
        <f t="shared" ref="K17" si="11">IF(J17&lt;&gt;"",J17/$E17,"")</f>
        <v/>
      </c>
    </row>
    <row r="18" spans="1:11" x14ac:dyDescent="0.25">
      <c r="A18" s="33"/>
      <c r="B18" s="12"/>
      <c r="C18" s="12"/>
      <c r="D18" s="12"/>
      <c r="E18" s="35" t="str">
        <f t="shared" si="1"/>
        <v/>
      </c>
      <c r="F18" t="str">
        <f t="shared" si="2"/>
        <v/>
      </c>
      <c r="G18" s="10" t="str">
        <f t="shared" si="3"/>
        <v/>
      </c>
      <c r="H18" t="str">
        <f t="shared" si="2"/>
        <v/>
      </c>
      <c r="I18" s="10" t="str">
        <f t="shared" si="3"/>
        <v/>
      </c>
      <c r="J18" t="str">
        <f t="shared" si="2"/>
        <v/>
      </c>
      <c r="K18" s="10" t="str">
        <f t="shared" ref="K18" si="12">IF(J18&lt;&gt;"",J18/$E18,"")</f>
        <v/>
      </c>
    </row>
    <row r="19" spans="1:11" x14ac:dyDescent="0.25">
      <c r="A19" s="33"/>
      <c r="B19" s="12"/>
      <c r="C19" s="12"/>
      <c r="D19" s="12"/>
      <c r="E19" s="35" t="str">
        <f t="shared" si="1"/>
        <v/>
      </c>
      <c r="F19" t="str">
        <f t="shared" si="2"/>
        <v/>
      </c>
      <c r="G19" s="10" t="str">
        <f t="shared" si="3"/>
        <v/>
      </c>
      <c r="H19" t="str">
        <f t="shared" si="2"/>
        <v/>
      </c>
      <c r="I19" s="10" t="str">
        <f t="shared" si="3"/>
        <v/>
      </c>
      <c r="J19" t="str">
        <f t="shared" si="2"/>
        <v/>
      </c>
      <c r="K19" s="10" t="str">
        <f t="shared" ref="K19" si="13">IF(J19&lt;&gt;"",J19/$E19,"")</f>
        <v/>
      </c>
    </row>
    <row r="20" spans="1:11" x14ac:dyDescent="0.25">
      <c r="A20" s="33"/>
      <c r="B20" s="12"/>
      <c r="C20" s="12"/>
      <c r="D20" s="12"/>
      <c r="E20" s="35" t="str">
        <f t="shared" si="1"/>
        <v/>
      </c>
      <c r="F20" t="str">
        <f t="shared" si="2"/>
        <v/>
      </c>
      <c r="G20" s="10" t="str">
        <f t="shared" si="3"/>
        <v/>
      </c>
      <c r="H20" t="str">
        <f t="shared" si="2"/>
        <v/>
      </c>
      <c r="I20" s="10" t="str">
        <f t="shared" si="3"/>
        <v/>
      </c>
      <c r="J20" t="str">
        <f t="shared" si="2"/>
        <v/>
      </c>
      <c r="K20" s="10" t="str">
        <f t="shared" ref="K20" si="14">IF(J20&lt;&gt;"",J20/$E20,"")</f>
        <v/>
      </c>
    </row>
    <row r="21" spans="1:11" x14ac:dyDescent="0.25">
      <c r="A21" s="33"/>
      <c r="B21" s="12"/>
      <c r="C21" s="12"/>
      <c r="D21" s="12"/>
      <c r="E21" s="35" t="str">
        <f t="shared" si="1"/>
        <v/>
      </c>
      <c r="F21" t="str">
        <f t="shared" si="2"/>
        <v/>
      </c>
      <c r="G21" s="10" t="str">
        <f t="shared" si="3"/>
        <v/>
      </c>
      <c r="H21" t="str">
        <f t="shared" si="2"/>
        <v/>
      </c>
      <c r="I21" s="10" t="str">
        <f t="shared" si="3"/>
        <v/>
      </c>
      <c r="J21" t="str">
        <f t="shared" si="2"/>
        <v/>
      </c>
      <c r="K21" s="10" t="str">
        <f t="shared" ref="K21" si="15">IF(J21&lt;&gt;"",J21/$E21,"")</f>
        <v/>
      </c>
    </row>
    <row r="22" spans="1:11" x14ac:dyDescent="0.25">
      <c r="A22" s="33"/>
      <c r="B22" s="12"/>
      <c r="C22" s="12"/>
      <c r="D22" s="12"/>
      <c r="E22" s="35" t="str">
        <f t="shared" si="1"/>
        <v/>
      </c>
      <c r="F22" t="str">
        <f t="shared" si="2"/>
        <v/>
      </c>
      <c r="G22" s="10" t="str">
        <f t="shared" si="3"/>
        <v/>
      </c>
      <c r="H22" t="str">
        <f t="shared" si="2"/>
        <v/>
      </c>
      <c r="I22" s="10" t="str">
        <f t="shared" si="3"/>
        <v/>
      </c>
      <c r="J22" t="str">
        <f t="shared" si="2"/>
        <v/>
      </c>
      <c r="K22" s="10" t="str">
        <f t="shared" ref="K22" si="16">IF(J22&lt;&gt;"",J22/$E22,"")</f>
        <v/>
      </c>
    </row>
    <row r="23" spans="1:11" x14ac:dyDescent="0.25">
      <c r="A23" s="33"/>
      <c r="B23" s="12"/>
      <c r="C23" s="12"/>
      <c r="D23" s="12"/>
      <c r="E23" s="35" t="str">
        <f t="shared" si="1"/>
        <v/>
      </c>
      <c r="F23" t="str">
        <f t="shared" si="2"/>
        <v/>
      </c>
      <c r="G23" s="10" t="str">
        <f t="shared" si="3"/>
        <v/>
      </c>
      <c r="H23" t="str">
        <f t="shared" si="2"/>
        <v/>
      </c>
      <c r="I23" s="10" t="str">
        <f t="shared" si="3"/>
        <v/>
      </c>
      <c r="J23" t="str">
        <f t="shared" si="2"/>
        <v/>
      </c>
      <c r="K23" s="10" t="str">
        <f t="shared" ref="K23" si="17">IF(J23&lt;&gt;"",J23/$E23,"")</f>
        <v/>
      </c>
    </row>
    <row r="24" spans="1:11" x14ac:dyDescent="0.25">
      <c r="A24" s="33"/>
      <c r="B24" s="12"/>
      <c r="C24" s="12"/>
      <c r="D24" s="12"/>
      <c r="E24" s="35" t="str">
        <f t="shared" si="1"/>
        <v/>
      </c>
      <c r="F24" t="str">
        <f t="shared" si="2"/>
        <v/>
      </c>
      <c r="G24" s="10" t="str">
        <f t="shared" si="3"/>
        <v/>
      </c>
      <c r="H24" t="str">
        <f t="shared" si="2"/>
        <v/>
      </c>
      <c r="I24" s="10" t="str">
        <f t="shared" si="3"/>
        <v/>
      </c>
      <c r="J24" t="str">
        <f t="shared" si="2"/>
        <v/>
      </c>
      <c r="K24" s="10" t="str">
        <f t="shared" ref="K24" si="18">IF(J24&lt;&gt;"",J24/$E24,"")</f>
        <v/>
      </c>
    </row>
    <row r="25" spans="1:11" x14ac:dyDescent="0.25">
      <c r="A25" s="33"/>
      <c r="B25" s="12"/>
      <c r="C25" s="12"/>
      <c r="D25" s="12"/>
      <c r="E25" s="35" t="str">
        <f t="shared" si="1"/>
        <v/>
      </c>
      <c r="F25" t="str">
        <f t="shared" si="2"/>
        <v/>
      </c>
      <c r="G25" s="10" t="str">
        <f t="shared" si="3"/>
        <v/>
      </c>
      <c r="H25" t="str">
        <f t="shared" si="2"/>
        <v/>
      </c>
      <c r="I25" s="10" t="str">
        <f t="shared" si="3"/>
        <v/>
      </c>
      <c r="J25" t="str">
        <f t="shared" si="2"/>
        <v/>
      </c>
      <c r="K25" s="10" t="str">
        <f t="shared" ref="K25" si="19">IF(J25&lt;&gt;"",J25/$E25,"")</f>
        <v/>
      </c>
    </row>
    <row r="26" spans="1:11" x14ac:dyDescent="0.25">
      <c r="A26" s="33"/>
      <c r="B26" s="12"/>
      <c r="C26" s="12"/>
      <c r="D26" s="12"/>
      <c r="E26" s="35" t="str">
        <f t="shared" si="1"/>
        <v/>
      </c>
      <c r="F26" t="str">
        <f t="shared" si="2"/>
        <v/>
      </c>
      <c r="G26" s="10" t="str">
        <f t="shared" si="3"/>
        <v/>
      </c>
      <c r="H26" t="str">
        <f t="shared" si="2"/>
        <v/>
      </c>
      <c r="I26" s="10" t="str">
        <f t="shared" si="3"/>
        <v/>
      </c>
      <c r="J26" t="str">
        <f t="shared" si="2"/>
        <v/>
      </c>
      <c r="K26" s="10" t="str">
        <f t="shared" ref="K26" si="20">IF(J26&lt;&gt;"",J26/$E26,"")</f>
        <v/>
      </c>
    </row>
    <row r="27" spans="1:11" x14ac:dyDescent="0.25">
      <c r="A27" s="33"/>
      <c r="B27" s="12"/>
      <c r="C27" s="12"/>
      <c r="D27" s="12"/>
      <c r="E27" s="35" t="str">
        <f t="shared" si="1"/>
        <v/>
      </c>
      <c r="F27" t="str">
        <f t="shared" si="2"/>
        <v/>
      </c>
      <c r="G27" s="10" t="str">
        <f t="shared" si="3"/>
        <v/>
      </c>
      <c r="H27" t="str">
        <f t="shared" si="2"/>
        <v/>
      </c>
      <c r="I27" s="10" t="str">
        <f t="shared" si="3"/>
        <v/>
      </c>
      <c r="J27" t="str">
        <f t="shared" si="2"/>
        <v/>
      </c>
      <c r="K27" s="10" t="str">
        <f t="shared" ref="K27" si="21">IF(J27&lt;&gt;"",J27/$E27,"")</f>
        <v/>
      </c>
    </row>
    <row r="28" spans="1:11" x14ac:dyDescent="0.25">
      <c r="A28" s="33"/>
      <c r="B28" s="12"/>
      <c r="C28" s="12"/>
      <c r="D28" s="12"/>
      <c r="E28" s="35" t="str">
        <f t="shared" si="1"/>
        <v/>
      </c>
      <c r="F28" t="str">
        <f t="shared" si="2"/>
        <v/>
      </c>
      <c r="G28" s="10" t="str">
        <f t="shared" si="3"/>
        <v/>
      </c>
      <c r="H28" t="str">
        <f t="shared" si="2"/>
        <v/>
      </c>
      <c r="I28" s="10" t="str">
        <f t="shared" si="3"/>
        <v/>
      </c>
      <c r="J28" t="str">
        <f t="shared" si="2"/>
        <v/>
      </c>
      <c r="K28" s="10" t="str">
        <f t="shared" ref="K28" si="22">IF(J28&lt;&gt;"",J28/$E28,"")</f>
        <v/>
      </c>
    </row>
    <row r="29" spans="1:11" x14ac:dyDescent="0.25">
      <c r="A29" s="33"/>
      <c r="B29" s="12"/>
      <c r="C29" s="12"/>
      <c r="D29" s="12"/>
      <c r="E29" s="35" t="str">
        <f t="shared" si="1"/>
        <v/>
      </c>
      <c r="F29" t="str">
        <f t="shared" si="2"/>
        <v/>
      </c>
      <c r="G29" s="10" t="str">
        <f t="shared" si="3"/>
        <v/>
      </c>
      <c r="H29" t="str">
        <f t="shared" si="2"/>
        <v/>
      </c>
      <c r="I29" s="10" t="str">
        <f t="shared" si="3"/>
        <v/>
      </c>
      <c r="J29" t="str">
        <f t="shared" si="2"/>
        <v/>
      </c>
      <c r="K29" s="10" t="str">
        <f t="shared" ref="K29" si="23">IF(J29&lt;&gt;"",J29/$E29,"")</f>
        <v/>
      </c>
    </row>
    <row r="30" spans="1:11" x14ac:dyDescent="0.25">
      <c r="A30" s="33"/>
      <c r="B30" s="12"/>
      <c r="C30" s="12"/>
      <c r="D30" s="12"/>
      <c r="E30" s="35" t="str">
        <f t="shared" si="1"/>
        <v/>
      </c>
      <c r="F30" t="str">
        <f t="shared" si="2"/>
        <v/>
      </c>
      <c r="G30" s="10" t="str">
        <f t="shared" si="3"/>
        <v/>
      </c>
      <c r="H30" t="str">
        <f t="shared" si="2"/>
        <v/>
      </c>
      <c r="I30" s="10" t="str">
        <f t="shared" si="3"/>
        <v/>
      </c>
      <c r="J30" t="str">
        <f t="shared" si="2"/>
        <v/>
      </c>
      <c r="K30" s="10" t="str">
        <f t="shared" ref="K30" si="24">IF(J30&lt;&gt;"",J30/$E30,"")</f>
        <v/>
      </c>
    </row>
    <row r="31" spans="1:11" x14ac:dyDescent="0.25">
      <c r="A31" s="33"/>
      <c r="B31" s="12"/>
      <c r="C31" s="12"/>
      <c r="D31" s="12"/>
      <c r="E31" s="35" t="str">
        <f t="shared" si="1"/>
        <v/>
      </c>
      <c r="F31" t="str">
        <f t="shared" si="2"/>
        <v/>
      </c>
      <c r="G31" s="10" t="str">
        <f t="shared" si="3"/>
        <v/>
      </c>
      <c r="H31" t="str">
        <f t="shared" si="2"/>
        <v/>
      </c>
      <c r="I31" s="10" t="str">
        <f t="shared" si="3"/>
        <v/>
      </c>
      <c r="J31" t="str">
        <f t="shared" si="2"/>
        <v/>
      </c>
      <c r="K31" s="10" t="str">
        <f t="shared" ref="K31" si="25">IF(J31&lt;&gt;"",J31/$E31,"")</f>
        <v/>
      </c>
    </row>
    <row r="32" spans="1:11" x14ac:dyDescent="0.25">
      <c r="A32" s="33"/>
      <c r="B32" s="12"/>
      <c r="C32" s="12"/>
      <c r="D32" s="12"/>
      <c r="E32" s="35" t="str">
        <f t="shared" si="1"/>
        <v/>
      </c>
      <c r="F32" t="str">
        <f t="shared" si="2"/>
        <v/>
      </c>
      <c r="G32" s="10" t="str">
        <f t="shared" si="3"/>
        <v/>
      </c>
      <c r="H32" t="str">
        <f t="shared" si="2"/>
        <v/>
      </c>
      <c r="I32" s="10" t="str">
        <f t="shared" si="3"/>
        <v/>
      </c>
      <c r="J32" t="str">
        <f t="shared" si="2"/>
        <v/>
      </c>
      <c r="K32" s="10" t="str">
        <f t="shared" ref="K32" si="26">IF(J32&lt;&gt;"",J32/$E32,"")</f>
        <v/>
      </c>
    </row>
    <row r="33" spans="1:11" x14ac:dyDescent="0.25">
      <c r="A33" s="33"/>
      <c r="B33" s="12"/>
      <c r="C33" s="12"/>
      <c r="D33" s="12"/>
      <c r="E33" s="35" t="str">
        <f t="shared" si="1"/>
        <v/>
      </c>
      <c r="F33" t="str">
        <f t="shared" si="2"/>
        <v/>
      </c>
      <c r="G33" s="10" t="str">
        <f t="shared" si="3"/>
        <v/>
      </c>
      <c r="H33" t="str">
        <f t="shared" si="2"/>
        <v/>
      </c>
      <c r="I33" s="10" t="str">
        <f t="shared" si="3"/>
        <v/>
      </c>
      <c r="J33" t="str">
        <f t="shared" si="2"/>
        <v/>
      </c>
      <c r="K33" s="10" t="str">
        <f t="shared" ref="K33" si="27">IF(J33&lt;&gt;"",J33/$E33,"")</f>
        <v/>
      </c>
    </row>
    <row r="34" spans="1:11" x14ac:dyDescent="0.25">
      <c r="A34" s="33"/>
      <c r="B34" s="12"/>
      <c r="C34" s="12"/>
      <c r="D34" s="12"/>
      <c r="E34" s="35" t="str">
        <f t="shared" si="1"/>
        <v/>
      </c>
      <c r="F34" t="str">
        <f t="shared" si="2"/>
        <v/>
      </c>
      <c r="G34" s="10" t="str">
        <f t="shared" si="3"/>
        <v/>
      </c>
      <c r="H34" t="str">
        <f t="shared" si="2"/>
        <v/>
      </c>
      <c r="I34" s="10" t="str">
        <f t="shared" si="3"/>
        <v/>
      </c>
      <c r="J34" t="str">
        <f t="shared" si="2"/>
        <v/>
      </c>
      <c r="K34" s="10" t="str">
        <f t="shared" ref="K34" si="28">IF(J34&lt;&gt;"",J34/$E34,"")</f>
        <v/>
      </c>
    </row>
    <row r="35" spans="1:11" x14ac:dyDescent="0.25">
      <c r="A35" s="33"/>
      <c r="B35" s="12"/>
      <c r="C35" s="12"/>
      <c r="D35" s="12"/>
      <c r="E35" s="35" t="str">
        <f t="shared" si="1"/>
        <v/>
      </c>
      <c r="F35" t="str">
        <f t="shared" si="2"/>
        <v/>
      </c>
      <c r="G35" s="10" t="str">
        <f t="shared" si="3"/>
        <v/>
      </c>
      <c r="H35" t="str">
        <f t="shared" si="2"/>
        <v/>
      </c>
      <c r="I35" s="10" t="str">
        <f t="shared" si="3"/>
        <v/>
      </c>
      <c r="J35" t="str">
        <f t="shared" si="2"/>
        <v/>
      </c>
      <c r="K35" s="10" t="str">
        <f t="shared" ref="K35" si="29">IF(J35&lt;&gt;"",J35/$E35,"")</f>
        <v/>
      </c>
    </row>
    <row r="36" spans="1:11" x14ac:dyDescent="0.25">
      <c r="A36" s="33"/>
      <c r="B36" s="12"/>
      <c r="C36" s="12"/>
      <c r="D36" s="12"/>
      <c r="E36" s="35" t="str">
        <f t="shared" si="1"/>
        <v/>
      </c>
      <c r="F36" t="str">
        <f t="shared" si="2"/>
        <v/>
      </c>
      <c r="G36" s="10" t="str">
        <f t="shared" si="3"/>
        <v/>
      </c>
      <c r="H36" t="str">
        <f t="shared" si="2"/>
        <v/>
      </c>
      <c r="I36" s="10" t="str">
        <f t="shared" si="3"/>
        <v/>
      </c>
      <c r="J36" t="str">
        <f t="shared" si="2"/>
        <v/>
      </c>
      <c r="K36" s="10" t="str">
        <f t="shared" ref="K36" si="30">IF(J36&lt;&gt;"",J36/$E36,"")</f>
        <v/>
      </c>
    </row>
    <row r="37" spans="1:11" x14ac:dyDescent="0.25">
      <c r="A37" s="33"/>
      <c r="B37" s="12"/>
      <c r="C37" s="12"/>
      <c r="D37" s="12"/>
      <c r="E37" s="35" t="str">
        <f t="shared" si="1"/>
        <v/>
      </c>
      <c r="F37" t="str">
        <f t="shared" si="2"/>
        <v/>
      </c>
      <c r="G37" s="10" t="str">
        <f t="shared" si="3"/>
        <v/>
      </c>
      <c r="H37" t="str">
        <f t="shared" si="2"/>
        <v/>
      </c>
      <c r="I37" s="10" t="str">
        <f t="shared" si="3"/>
        <v/>
      </c>
      <c r="J37" t="str">
        <f t="shared" si="2"/>
        <v/>
      </c>
      <c r="K37" s="10" t="str">
        <f t="shared" ref="K37" si="31">IF(J37&lt;&gt;"",J37/$E37,"")</f>
        <v/>
      </c>
    </row>
    <row r="38" spans="1:11" x14ac:dyDescent="0.25">
      <c r="A38" s="33"/>
      <c r="B38" s="12"/>
      <c r="C38" s="12"/>
      <c r="D38" s="12"/>
      <c r="E38" s="35" t="str">
        <f t="shared" si="1"/>
        <v/>
      </c>
      <c r="F38" t="str">
        <f t="shared" si="2"/>
        <v/>
      </c>
      <c r="G38" s="10" t="str">
        <f t="shared" si="3"/>
        <v/>
      </c>
      <c r="H38" t="str">
        <f t="shared" si="2"/>
        <v/>
      </c>
      <c r="I38" s="10" t="str">
        <f t="shared" si="3"/>
        <v/>
      </c>
      <c r="J38" t="str">
        <f t="shared" si="2"/>
        <v/>
      </c>
      <c r="K38" s="10" t="str">
        <f t="shared" ref="K38" si="32">IF(J38&lt;&gt;"",J38/$E38,"")</f>
        <v/>
      </c>
    </row>
    <row r="39" spans="1:11" x14ac:dyDescent="0.25">
      <c r="A39" s="33"/>
      <c r="B39" s="12"/>
      <c r="C39" s="12"/>
      <c r="D39" s="12"/>
      <c r="E39" s="35" t="str">
        <f t="shared" si="1"/>
        <v/>
      </c>
      <c r="F39" t="str">
        <f t="shared" si="2"/>
        <v/>
      </c>
      <c r="G39" s="10" t="str">
        <f t="shared" si="3"/>
        <v/>
      </c>
      <c r="H39" t="str">
        <f t="shared" si="2"/>
        <v/>
      </c>
      <c r="I39" s="10" t="str">
        <f t="shared" si="3"/>
        <v/>
      </c>
      <c r="J39" t="str">
        <f t="shared" si="2"/>
        <v/>
      </c>
      <c r="K39" s="10" t="str">
        <f t="shared" ref="K39" si="33">IF(J39&lt;&gt;"",J39/$E39,"")</f>
        <v/>
      </c>
    </row>
    <row r="40" spans="1:11" x14ac:dyDescent="0.25">
      <c r="A40" s="33"/>
      <c r="B40" s="12"/>
      <c r="C40" s="12"/>
      <c r="D40" s="12"/>
      <c r="E40" s="35" t="str">
        <f t="shared" si="1"/>
        <v/>
      </c>
      <c r="F40" t="str">
        <f t="shared" si="2"/>
        <v/>
      </c>
      <c r="G40" s="10" t="str">
        <f t="shared" si="3"/>
        <v/>
      </c>
      <c r="H40" t="str">
        <f t="shared" si="2"/>
        <v/>
      </c>
      <c r="I40" s="10" t="str">
        <f t="shared" si="3"/>
        <v/>
      </c>
      <c r="J40" t="str">
        <f t="shared" si="2"/>
        <v/>
      </c>
      <c r="K40" s="10" t="str">
        <f t="shared" ref="K40" si="34">IF(J40&lt;&gt;"",J40/$E40,"")</f>
        <v/>
      </c>
    </row>
    <row r="41" spans="1:11" x14ac:dyDescent="0.25">
      <c r="A41" s="33"/>
      <c r="B41" s="12"/>
      <c r="C41" s="12"/>
      <c r="D41" s="12"/>
      <c r="E41" s="35" t="str">
        <f t="shared" si="1"/>
        <v/>
      </c>
      <c r="F41" t="str">
        <f t="shared" si="2"/>
        <v/>
      </c>
      <c r="G41" s="10" t="str">
        <f t="shared" si="3"/>
        <v/>
      </c>
      <c r="H41" t="str">
        <f t="shared" si="2"/>
        <v/>
      </c>
      <c r="I41" s="10" t="str">
        <f t="shared" si="3"/>
        <v/>
      </c>
      <c r="J41" t="str">
        <f t="shared" si="2"/>
        <v/>
      </c>
      <c r="K41" s="10" t="str">
        <f t="shared" ref="K41" si="35">IF(J41&lt;&gt;"",J41/$E41,"")</f>
        <v/>
      </c>
    </row>
    <row r="42" spans="1:11" x14ac:dyDescent="0.25">
      <c r="A42" s="33"/>
      <c r="B42" s="12"/>
      <c r="C42" s="12"/>
      <c r="D42" s="12"/>
      <c r="E42" s="35" t="str">
        <f t="shared" si="1"/>
        <v/>
      </c>
      <c r="F42" t="str">
        <f t="shared" si="2"/>
        <v/>
      </c>
      <c r="G42" s="10" t="str">
        <f t="shared" si="3"/>
        <v/>
      </c>
      <c r="H42" t="str">
        <f t="shared" si="2"/>
        <v/>
      </c>
      <c r="I42" s="10" t="str">
        <f t="shared" si="3"/>
        <v/>
      </c>
      <c r="J42" t="str">
        <f t="shared" si="2"/>
        <v/>
      </c>
      <c r="K42" s="10" t="str">
        <f t="shared" ref="K42" si="36">IF(J42&lt;&gt;"",J42/$E42,"")</f>
        <v/>
      </c>
    </row>
    <row r="43" spans="1:11" x14ac:dyDescent="0.25">
      <c r="A43" s="33"/>
      <c r="B43" s="12"/>
      <c r="C43" s="12"/>
      <c r="D43" s="12"/>
      <c r="E43" s="35" t="str">
        <f t="shared" si="1"/>
        <v/>
      </c>
      <c r="F43" t="str">
        <f t="shared" si="2"/>
        <v/>
      </c>
      <c r="G43" s="10" t="str">
        <f t="shared" si="3"/>
        <v/>
      </c>
      <c r="H43" t="str">
        <f t="shared" si="2"/>
        <v/>
      </c>
      <c r="I43" s="10" t="str">
        <f t="shared" si="3"/>
        <v/>
      </c>
      <c r="J43" t="str">
        <f t="shared" si="2"/>
        <v/>
      </c>
      <c r="K43" s="10" t="str">
        <f t="shared" ref="K43" si="37">IF(J43&lt;&gt;"",J43/$E43,"")</f>
        <v/>
      </c>
    </row>
    <row r="44" spans="1:11" x14ac:dyDescent="0.25">
      <c r="A44" s="33"/>
      <c r="B44" s="12"/>
      <c r="C44" s="12"/>
      <c r="D44" s="12"/>
      <c r="E44" s="35" t="str">
        <f t="shared" si="1"/>
        <v/>
      </c>
      <c r="F44" t="str">
        <f t="shared" si="2"/>
        <v/>
      </c>
      <c r="G44" s="10" t="str">
        <f t="shared" si="3"/>
        <v/>
      </c>
      <c r="H44" t="str">
        <f t="shared" si="2"/>
        <v/>
      </c>
      <c r="I44" s="10" t="str">
        <f t="shared" si="3"/>
        <v/>
      </c>
      <c r="J44" t="str">
        <f t="shared" si="2"/>
        <v/>
      </c>
      <c r="K44" s="10" t="str">
        <f t="shared" ref="K44" si="38">IF(J44&lt;&gt;"",J44/$E44,"")</f>
        <v/>
      </c>
    </row>
    <row r="45" spans="1:11" x14ac:dyDescent="0.25">
      <c r="A45" s="33"/>
      <c r="B45" s="12"/>
      <c r="C45" s="12"/>
      <c r="D45" s="12"/>
      <c r="E45" s="35" t="str">
        <f t="shared" si="1"/>
        <v/>
      </c>
      <c r="F45" t="str">
        <f t="shared" si="2"/>
        <v/>
      </c>
      <c r="G45" s="10" t="str">
        <f t="shared" si="3"/>
        <v/>
      </c>
      <c r="H45" t="str">
        <f t="shared" si="2"/>
        <v/>
      </c>
      <c r="I45" s="10" t="str">
        <f t="shared" si="3"/>
        <v/>
      </c>
      <c r="J45" t="str">
        <f t="shared" si="2"/>
        <v/>
      </c>
      <c r="K45" s="10" t="str">
        <f t="shared" ref="K45" si="39">IF(J45&lt;&gt;"",J45/$E45,"")</f>
        <v/>
      </c>
    </row>
    <row r="46" spans="1:11" x14ac:dyDescent="0.25">
      <c r="A46" s="33"/>
      <c r="B46" s="12"/>
      <c r="C46" s="12"/>
      <c r="D46" s="12"/>
      <c r="E46" s="35" t="str">
        <f t="shared" si="1"/>
        <v/>
      </c>
      <c r="F46" t="str">
        <f t="shared" si="2"/>
        <v/>
      </c>
      <c r="G46" s="10" t="str">
        <f t="shared" si="3"/>
        <v/>
      </c>
      <c r="H46" t="str">
        <f t="shared" si="2"/>
        <v/>
      </c>
      <c r="I46" s="10" t="str">
        <f t="shared" si="3"/>
        <v/>
      </c>
      <c r="J46" t="str">
        <f t="shared" si="2"/>
        <v/>
      </c>
      <c r="K46" s="10" t="str">
        <f t="shared" ref="K46" si="40">IF(J46&lt;&gt;"",J46/$E46,"")</f>
        <v/>
      </c>
    </row>
    <row r="47" spans="1:11" x14ac:dyDescent="0.25">
      <c r="A47" s="33"/>
      <c r="B47" s="12"/>
      <c r="C47" s="12"/>
      <c r="D47" s="12"/>
      <c r="E47" s="35" t="str">
        <f t="shared" si="1"/>
        <v/>
      </c>
      <c r="F47" t="str">
        <f t="shared" si="2"/>
        <v/>
      </c>
      <c r="G47" s="10" t="str">
        <f t="shared" si="3"/>
        <v/>
      </c>
      <c r="H47" t="str">
        <f t="shared" si="2"/>
        <v/>
      </c>
      <c r="I47" s="10" t="str">
        <f t="shared" si="3"/>
        <v/>
      </c>
      <c r="J47" t="str">
        <f t="shared" si="2"/>
        <v/>
      </c>
      <c r="K47" s="10" t="str">
        <f t="shared" ref="K47" si="41">IF(J47&lt;&gt;"",J47/$E47,"")</f>
        <v/>
      </c>
    </row>
    <row r="48" spans="1:11" x14ac:dyDescent="0.25">
      <c r="A48" s="33"/>
      <c r="B48" s="12"/>
      <c r="C48" s="12"/>
      <c r="D48" s="12"/>
      <c r="E48" s="35" t="str">
        <f t="shared" si="1"/>
        <v/>
      </c>
      <c r="F48" t="str">
        <f t="shared" si="2"/>
        <v/>
      </c>
      <c r="G48" s="10" t="str">
        <f t="shared" si="3"/>
        <v/>
      </c>
      <c r="H48" t="str">
        <f t="shared" si="2"/>
        <v/>
      </c>
      <c r="I48" s="10" t="str">
        <f t="shared" si="3"/>
        <v/>
      </c>
      <c r="J48" t="str">
        <f t="shared" si="2"/>
        <v/>
      </c>
      <c r="K48" s="10" t="str">
        <f t="shared" ref="K48" si="42">IF(J48&lt;&gt;"",J48/$E48,"")</f>
        <v/>
      </c>
    </row>
    <row r="49" spans="1:11" x14ac:dyDescent="0.25">
      <c r="A49" s="33"/>
      <c r="B49" s="12"/>
      <c r="C49" s="12"/>
      <c r="D49" s="12"/>
      <c r="E49" s="35" t="str">
        <f t="shared" si="1"/>
        <v/>
      </c>
      <c r="F49" t="str">
        <f t="shared" si="2"/>
        <v/>
      </c>
      <c r="G49" s="10" t="str">
        <f t="shared" si="3"/>
        <v/>
      </c>
      <c r="H49" t="str">
        <f t="shared" si="2"/>
        <v/>
      </c>
      <c r="I49" s="10" t="str">
        <f t="shared" si="3"/>
        <v/>
      </c>
      <c r="J49" t="str">
        <f t="shared" si="2"/>
        <v/>
      </c>
      <c r="K49" s="10" t="str">
        <f t="shared" ref="K49" si="43">IF(J49&lt;&gt;"",J49/$E49,"")</f>
        <v/>
      </c>
    </row>
    <row r="50" spans="1:11" x14ac:dyDescent="0.25">
      <c r="A50" s="33"/>
      <c r="B50" s="12"/>
      <c r="C50" s="12"/>
      <c r="D50" s="12"/>
      <c r="E50" s="35" t="str">
        <f t="shared" si="1"/>
        <v/>
      </c>
      <c r="F50" t="str">
        <f t="shared" si="2"/>
        <v/>
      </c>
      <c r="G50" s="10" t="str">
        <f t="shared" si="3"/>
        <v/>
      </c>
      <c r="H50" t="str">
        <f t="shared" si="2"/>
        <v/>
      </c>
      <c r="I50" s="10" t="str">
        <f t="shared" si="3"/>
        <v/>
      </c>
      <c r="J50" t="str">
        <f t="shared" si="2"/>
        <v/>
      </c>
      <c r="K50" s="10" t="str">
        <f t="shared" ref="K50" si="44">IF(J50&lt;&gt;"",J50/$E50,"")</f>
        <v/>
      </c>
    </row>
    <row r="51" spans="1:11" x14ac:dyDescent="0.25">
      <c r="A51" s="33"/>
      <c r="B51" s="12"/>
      <c r="C51" s="12"/>
      <c r="D51" s="12"/>
      <c r="E51" s="35" t="str">
        <f t="shared" si="1"/>
        <v/>
      </c>
      <c r="F51" t="str">
        <f t="shared" si="2"/>
        <v/>
      </c>
      <c r="G51" s="10" t="str">
        <f t="shared" si="3"/>
        <v/>
      </c>
      <c r="H51" t="str">
        <f t="shared" si="2"/>
        <v/>
      </c>
      <c r="I51" s="10" t="str">
        <f t="shared" si="3"/>
        <v/>
      </c>
      <c r="J51" t="str">
        <f t="shared" si="2"/>
        <v/>
      </c>
      <c r="K51" s="10" t="str">
        <f t="shared" ref="K51" si="45">IF(J51&lt;&gt;"",J51/$E51,"")</f>
        <v/>
      </c>
    </row>
    <row r="52" spans="1:11" x14ac:dyDescent="0.25">
      <c r="A52" s="33"/>
      <c r="B52" s="12"/>
      <c r="C52" s="12"/>
      <c r="D52" s="12"/>
      <c r="E52" s="35" t="str">
        <f t="shared" si="1"/>
        <v/>
      </c>
      <c r="F52" t="str">
        <f t="shared" si="2"/>
        <v/>
      </c>
      <c r="G52" s="10" t="str">
        <f t="shared" si="3"/>
        <v/>
      </c>
      <c r="H52" t="str">
        <f t="shared" si="2"/>
        <v/>
      </c>
      <c r="I52" s="10" t="str">
        <f t="shared" si="3"/>
        <v/>
      </c>
      <c r="J52" t="str">
        <f t="shared" si="2"/>
        <v/>
      </c>
      <c r="K52" s="10" t="str">
        <f t="shared" ref="K52" si="46">IF(J52&lt;&gt;"",J52/$E52,"")</f>
        <v/>
      </c>
    </row>
    <row r="53" spans="1:11" x14ac:dyDescent="0.25">
      <c r="A53" s="33"/>
      <c r="B53" s="12"/>
      <c r="C53" s="12"/>
      <c r="D53" s="12"/>
      <c r="E53" s="35" t="str">
        <f t="shared" si="1"/>
        <v/>
      </c>
      <c r="F53" t="str">
        <f t="shared" si="2"/>
        <v/>
      </c>
      <c r="G53" s="10" t="str">
        <f t="shared" si="3"/>
        <v/>
      </c>
      <c r="H53" t="str">
        <f t="shared" si="2"/>
        <v/>
      </c>
      <c r="I53" s="10" t="str">
        <f t="shared" si="3"/>
        <v/>
      </c>
      <c r="J53" t="str">
        <f t="shared" si="2"/>
        <v/>
      </c>
      <c r="K53" s="10" t="str">
        <f t="shared" ref="K53" si="47">IF(J53&lt;&gt;"",J53/$E53,"")</f>
        <v/>
      </c>
    </row>
    <row r="54" spans="1:11" x14ac:dyDescent="0.25">
      <c r="A54" s="33"/>
      <c r="B54" s="12"/>
      <c r="C54" s="12"/>
      <c r="D54" s="12"/>
      <c r="E54" s="35" t="str">
        <f t="shared" si="1"/>
        <v/>
      </c>
      <c r="F54" t="str">
        <f t="shared" si="2"/>
        <v/>
      </c>
      <c r="G54" s="10" t="str">
        <f t="shared" si="3"/>
        <v/>
      </c>
      <c r="H54" t="str">
        <f t="shared" si="2"/>
        <v/>
      </c>
      <c r="I54" s="10" t="str">
        <f t="shared" si="3"/>
        <v/>
      </c>
      <c r="J54" t="str">
        <f t="shared" si="2"/>
        <v/>
      </c>
      <c r="K54" s="10" t="str">
        <f t="shared" ref="K54" si="48">IF(J54&lt;&gt;"",J54/$E54,"")</f>
        <v/>
      </c>
    </row>
    <row r="55" spans="1:11" x14ac:dyDescent="0.25">
      <c r="A55" s="33"/>
      <c r="B55" s="12"/>
      <c r="C55" s="12"/>
      <c r="D55" s="12"/>
      <c r="E55" s="35" t="str">
        <f t="shared" si="1"/>
        <v/>
      </c>
      <c r="F55" t="str">
        <f t="shared" si="2"/>
        <v/>
      </c>
      <c r="G55" s="10" t="str">
        <f t="shared" si="3"/>
        <v/>
      </c>
      <c r="H55" t="str">
        <f t="shared" si="2"/>
        <v/>
      </c>
      <c r="I55" s="10" t="str">
        <f t="shared" si="3"/>
        <v/>
      </c>
      <c r="J55" t="str">
        <f t="shared" si="2"/>
        <v/>
      </c>
      <c r="K55" s="10" t="str">
        <f t="shared" ref="K55" si="49">IF(J55&lt;&gt;"",J55/$E55,"")</f>
        <v/>
      </c>
    </row>
    <row r="56" spans="1:11" x14ac:dyDescent="0.25">
      <c r="A56" s="33"/>
      <c r="B56" s="12"/>
      <c r="C56" s="12"/>
      <c r="D56" s="12"/>
      <c r="E56" s="35" t="str">
        <f t="shared" si="1"/>
        <v/>
      </c>
      <c r="F56" t="str">
        <f t="shared" si="2"/>
        <v/>
      </c>
      <c r="G56" s="10" t="str">
        <f t="shared" si="3"/>
        <v/>
      </c>
      <c r="H56" t="str">
        <f t="shared" si="2"/>
        <v/>
      </c>
      <c r="I56" s="10" t="str">
        <f t="shared" si="3"/>
        <v/>
      </c>
      <c r="J56" t="str">
        <f t="shared" si="2"/>
        <v/>
      </c>
      <c r="K56" s="10" t="str">
        <f t="shared" ref="K56" si="50">IF(J56&lt;&gt;"",J56/$E56,"")</f>
        <v/>
      </c>
    </row>
    <row r="57" spans="1:11" x14ac:dyDescent="0.25">
      <c r="A57" s="33"/>
      <c r="B57" s="12"/>
      <c r="C57" s="12"/>
      <c r="D57" s="12"/>
      <c r="E57" s="35" t="str">
        <f t="shared" si="1"/>
        <v/>
      </c>
      <c r="F57" t="str">
        <f t="shared" si="2"/>
        <v/>
      </c>
      <c r="G57" s="10" t="str">
        <f t="shared" si="3"/>
        <v/>
      </c>
      <c r="H57" t="str">
        <f t="shared" si="2"/>
        <v/>
      </c>
      <c r="I57" s="10" t="str">
        <f t="shared" si="3"/>
        <v/>
      </c>
      <c r="J57" t="str">
        <f t="shared" si="2"/>
        <v/>
      </c>
      <c r="K57" s="10" t="str">
        <f t="shared" ref="K57" si="51">IF(J57&lt;&gt;"",J57/$E57,"")</f>
        <v/>
      </c>
    </row>
    <row r="58" spans="1:11" x14ac:dyDescent="0.25">
      <c r="A58" s="33"/>
      <c r="B58" s="12"/>
      <c r="C58" s="12"/>
      <c r="D58" s="12"/>
      <c r="E58" s="35" t="str">
        <f t="shared" si="1"/>
        <v/>
      </c>
      <c r="F58" t="str">
        <f t="shared" si="2"/>
        <v/>
      </c>
      <c r="G58" s="10" t="str">
        <f t="shared" si="3"/>
        <v/>
      </c>
      <c r="H58" t="str">
        <f t="shared" si="2"/>
        <v/>
      </c>
      <c r="I58" s="10" t="str">
        <f t="shared" si="3"/>
        <v/>
      </c>
      <c r="J58" t="str">
        <f t="shared" si="2"/>
        <v/>
      </c>
      <c r="K58" s="10" t="str">
        <f t="shared" ref="K58" si="52">IF(J58&lt;&gt;"",J58/$E58,"")</f>
        <v/>
      </c>
    </row>
    <row r="59" spans="1:11" x14ac:dyDescent="0.25">
      <c r="A59" s="33"/>
      <c r="B59" s="12"/>
      <c r="C59" s="12"/>
      <c r="D59" s="12"/>
      <c r="E59" s="35" t="str">
        <f t="shared" si="1"/>
        <v/>
      </c>
      <c r="F59" t="str">
        <f t="shared" si="2"/>
        <v/>
      </c>
      <c r="G59" s="10" t="str">
        <f t="shared" si="3"/>
        <v/>
      </c>
      <c r="H59" t="str">
        <f t="shared" si="2"/>
        <v/>
      </c>
      <c r="I59" s="10" t="str">
        <f t="shared" si="3"/>
        <v/>
      </c>
      <c r="J59" t="str">
        <f t="shared" si="2"/>
        <v/>
      </c>
      <c r="K59" s="10" t="str">
        <f t="shared" ref="K59" si="53">IF(J59&lt;&gt;"",J59/$E59,"")</f>
        <v/>
      </c>
    </row>
    <row r="60" spans="1:11" x14ac:dyDescent="0.25">
      <c r="A60" s="33"/>
      <c r="B60" s="12"/>
      <c r="C60" s="12"/>
      <c r="D60" s="12"/>
      <c r="E60" s="35" t="str">
        <f t="shared" si="1"/>
        <v/>
      </c>
      <c r="F60" t="str">
        <f t="shared" si="2"/>
        <v/>
      </c>
      <c r="G60" s="10" t="str">
        <f t="shared" si="3"/>
        <v/>
      </c>
      <c r="H60" t="str">
        <f t="shared" si="2"/>
        <v/>
      </c>
      <c r="I60" s="10" t="str">
        <f t="shared" si="3"/>
        <v/>
      </c>
      <c r="J60" t="str">
        <f t="shared" si="2"/>
        <v/>
      </c>
      <c r="K60" s="10" t="str">
        <f t="shared" ref="K60" si="54">IF(J60&lt;&gt;"",J60/$E60,"")</f>
        <v/>
      </c>
    </row>
    <row r="61" spans="1:11" x14ac:dyDescent="0.25">
      <c r="A61" s="33"/>
      <c r="B61" s="12"/>
      <c r="C61" s="12"/>
      <c r="D61" s="12"/>
      <c r="E61" s="35" t="str">
        <f t="shared" si="1"/>
        <v/>
      </c>
      <c r="F61" t="str">
        <f t="shared" si="2"/>
        <v/>
      </c>
      <c r="G61" s="10" t="str">
        <f t="shared" si="3"/>
        <v/>
      </c>
      <c r="H61" t="str">
        <f t="shared" si="2"/>
        <v/>
      </c>
      <c r="I61" s="10" t="str">
        <f t="shared" si="3"/>
        <v/>
      </c>
      <c r="J61" t="str">
        <f t="shared" si="2"/>
        <v/>
      </c>
      <c r="K61" s="10" t="str">
        <f t="shared" ref="K61" si="55">IF(J61&lt;&gt;"",J61/$E61,"")</f>
        <v/>
      </c>
    </row>
    <row r="62" spans="1:11" x14ac:dyDescent="0.25">
      <c r="A62" s="33"/>
      <c r="B62" s="12"/>
      <c r="C62" s="12"/>
      <c r="D62" s="12"/>
      <c r="E62" s="35" t="str">
        <f t="shared" si="1"/>
        <v/>
      </c>
      <c r="F62" t="str">
        <f t="shared" si="2"/>
        <v/>
      </c>
      <c r="G62" s="10" t="str">
        <f t="shared" si="3"/>
        <v/>
      </c>
      <c r="H62" t="str">
        <f t="shared" si="2"/>
        <v/>
      </c>
      <c r="I62" s="10" t="str">
        <f t="shared" si="3"/>
        <v/>
      </c>
      <c r="J62" t="str">
        <f t="shared" si="2"/>
        <v/>
      </c>
      <c r="K62" s="10" t="str">
        <f t="shared" ref="K62" si="56">IF(J62&lt;&gt;"",J62/$E62,"")</f>
        <v/>
      </c>
    </row>
    <row r="63" spans="1:11" x14ac:dyDescent="0.25">
      <c r="A63" s="33"/>
      <c r="B63" s="12"/>
      <c r="C63" s="12"/>
      <c r="D63" s="12"/>
      <c r="E63" s="35" t="str">
        <f t="shared" si="1"/>
        <v/>
      </c>
      <c r="F63" t="str">
        <f t="shared" si="2"/>
        <v/>
      </c>
      <c r="G63" s="10" t="str">
        <f t="shared" si="3"/>
        <v/>
      </c>
      <c r="H63" t="str">
        <f t="shared" si="2"/>
        <v/>
      </c>
      <c r="I63" s="10" t="str">
        <f t="shared" si="3"/>
        <v/>
      </c>
      <c r="J63" t="str">
        <f t="shared" si="2"/>
        <v/>
      </c>
      <c r="K63" s="10" t="str">
        <f t="shared" ref="K63" si="57">IF(J63&lt;&gt;"",J63/$E63,"")</f>
        <v/>
      </c>
    </row>
    <row r="64" spans="1:11" x14ac:dyDescent="0.25">
      <c r="A64" s="33"/>
      <c r="B64" s="12"/>
      <c r="C64" s="12"/>
      <c r="D64" s="12"/>
      <c r="E64" s="35" t="str">
        <f t="shared" si="1"/>
        <v/>
      </c>
      <c r="F64" t="str">
        <f t="shared" si="2"/>
        <v/>
      </c>
      <c r="G64" s="10" t="str">
        <f t="shared" si="3"/>
        <v/>
      </c>
      <c r="H64" t="str">
        <f t="shared" si="2"/>
        <v/>
      </c>
      <c r="I64" s="10" t="str">
        <f t="shared" si="3"/>
        <v/>
      </c>
      <c r="J64" t="str">
        <f t="shared" si="2"/>
        <v/>
      </c>
      <c r="K64" s="10" t="str">
        <f t="shared" ref="K64" si="58">IF(J64&lt;&gt;"",J64/$E64,"")</f>
        <v/>
      </c>
    </row>
    <row r="65" spans="1:11" x14ac:dyDescent="0.25">
      <c r="A65" s="33"/>
      <c r="B65" s="12"/>
      <c r="C65" s="12"/>
      <c r="D65" s="12"/>
      <c r="E65" s="35" t="str">
        <f t="shared" si="1"/>
        <v/>
      </c>
      <c r="F65" t="str">
        <f t="shared" si="2"/>
        <v/>
      </c>
      <c r="G65" s="10" t="str">
        <f t="shared" si="3"/>
        <v/>
      </c>
      <c r="H65" t="str">
        <f t="shared" si="2"/>
        <v/>
      </c>
      <c r="I65" s="10" t="str">
        <f t="shared" si="3"/>
        <v/>
      </c>
      <c r="J65" t="str">
        <f t="shared" si="2"/>
        <v/>
      </c>
      <c r="K65" s="10" t="str">
        <f t="shared" ref="K65" si="59">IF(J65&lt;&gt;"",J65/$E65,"")</f>
        <v/>
      </c>
    </row>
    <row r="66" spans="1:11" x14ac:dyDescent="0.25">
      <c r="A66" s="33"/>
      <c r="B66" s="12"/>
      <c r="C66" s="12"/>
      <c r="D66" s="12"/>
      <c r="E66" s="35" t="str">
        <f t="shared" si="1"/>
        <v/>
      </c>
      <c r="F66" t="str">
        <f t="shared" si="2"/>
        <v/>
      </c>
      <c r="G66" s="10" t="str">
        <f t="shared" si="3"/>
        <v/>
      </c>
      <c r="H66" t="str">
        <f t="shared" si="2"/>
        <v/>
      </c>
      <c r="I66" s="10" t="str">
        <f t="shared" si="3"/>
        <v/>
      </c>
      <c r="J66" t="str">
        <f t="shared" si="2"/>
        <v/>
      </c>
      <c r="K66" s="10" t="str">
        <f t="shared" ref="K66" si="60">IF(J66&lt;&gt;"",J66/$E66,"")</f>
        <v/>
      </c>
    </row>
    <row r="67" spans="1:11" x14ac:dyDescent="0.25">
      <c r="A67" s="33"/>
      <c r="B67" s="12"/>
      <c r="C67" s="12"/>
      <c r="D67" s="12"/>
      <c r="E67" s="35" t="str">
        <f t="shared" si="1"/>
        <v/>
      </c>
      <c r="F67" t="str">
        <f t="shared" si="2"/>
        <v/>
      </c>
      <c r="G67" s="10" t="str">
        <f t="shared" si="3"/>
        <v/>
      </c>
      <c r="H67" t="str">
        <f t="shared" si="2"/>
        <v/>
      </c>
      <c r="I67" s="10" t="str">
        <f t="shared" si="3"/>
        <v/>
      </c>
      <c r="J67" t="str">
        <f t="shared" si="2"/>
        <v/>
      </c>
      <c r="K67" s="10" t="str">
        <f t="shared" ref="K67" si="61">IF(J67&lt;&gt;"",J67/$E67,"")</f>
        <v/>
      </c>
    </row>
    <row r="68" spans="1:11" x14ac:dyDescent="0.25">
      <c r="A68" s="33"/>
      <c r="B68" s="12"/>
      <c r="C68" s="12"/>
      <c r="D68" s="12"/>
      <c r="E68" s="35" t="str">
        <f t="shared" si="1"/>
        <v/>
      </c>
      <c r="F68" t="str">
        <f t="shared" si="2"/>
        <v/>
      </c>
      <c r="G68" s="10" t="str">
        <f t="shared" si="3"/>
        <v/>
      </c>
      <c r="H68" t="str">
        <f t="shared" si="2"/>
        <v/>
      </c>
      <c r="I68" s="10" t="str">
        <f t="shared" si="3"/>
        <v/>
      </c>
      <c r="J68" t="str">
        <f t="shared" si="2"/>
        <v/>
      </c>
      <c r="K68" s="10" t="str">
        <f t="shared" ref="K68" si="62">IF(J68&lt;&gt;"",J68/$E68,"")</f>
        <v/>
      </c>
    </row>
    <row r="69" spans="1:11" x14ac:dyDescent="0.25">
      <c r="A69" s="33"/>
      <c r="B69" s="12"/>
      <c r="C69" s="12"/>
      <c r="D69" s="12"/>
      <c r="E69" s="35" t="str">
        <f t="shared" si="1"/>
        <v/>
      </c>
      <c r="F69" t="str">
        <f t="shared" si="2"/>
        <v/>
      </c>
      <c r="G69" s="10" t="str">
        <f t="shared" si="3"/>
        <v/>
      </c>
      <c r="H69" t="str">
        <f t="shared" si="2"/>
        <v/>
      </c>
      <c r="I69" s="10" t="str">
        <f t="shared" si="3"/>
        <v/>
      </c>
      <c r="J69" t="str">
        <f t="shared" si="2"/>
        <v/>
      </c>
      <c r="K69" s="10" t="str">
        <f t="shared" ref="K69" si="63">IF(J69&lt;&gt;"",J69/$E69,"")</f>
        <v/>
      </c>
    </row>
    <row r="70" spans="1:11" x14ac:dyDescent="0.25">
      <c r="A70" s="33"/>
      <c r="B70" s="12"/>
      <c r="C70" s="12"/>
      <c r="D70" s="12"/>
      <c r="E70" s="35" t="str">
        <f t="shared" si="1"/>
        <v/>
      </c>
      <c r="F70" t="str">
        <f t="shared" si="2"/>
        <v/>
      </c>
      <c r="G70" s="10" t="str">
        <f t="shared" si="3"/>
        <v/>
      </c>
      <c r="H70" t="str">
        <f t="shared" si="2"/>
        <v/>
      </c>
      <c r="I70" s="10" t="str">
        <f t="shared" si="3"/>
        <v/>
      </c>
      <c r="J70" t="str">
        <f t="shared" si="2"/>
        <v/>
      </c>
      <c r="K70" s="10" t="str">
        <f t="shared" ref="K70" si="64">IF(J70&lt;&gt;"",J70/$E70,"")</f>
        <v/>
      </c>
    </row>
    <row r="71" spans="1:11" x14ac:dyDescent="0.25">
      <c r="A71" s="33"/>
      <c r="B71" s="12"/>
      <c r="C71" s="12"/>
      <c r="D71" s="12"/>
      <c r="E71" s="35" t="str">
        <f t="shared" si="1"/>
        <v/>
      </c>
      <c r="F71" t="str">
        <f t="shared" si="2"/>
        <v/>
      </c>
      <c r="G71" s="10" t="str">
        <f t="shared" si="3"/>
        <v/>
      </c>
      <c r="H71" t="str">
        <f t="shared" si="2"/>
        <v/>
      </c>
      <c r="I71" s="10" t="str">
        <f t="shared" si="3"/>
        <v/>
      </c>
      <c r="J71" t="str">
        <f t="shared" si="2"/>
        <v/>
      </c>
      <c r="K71" s="10" t="str">
        <f t="shared" ref="K71" si="65">IF(J71&lt;&gt;"",J71/$E71,"")</f>
        <v/>
      </c>
    </row>
    <row r="72" spans="1:11" x14ac:dyDescent="0.25">
      <c r="A72" s="33"/>
      <c r="B72" s="12"/>
      <c r="C72" s="12"/>
      <c r="D72" s="12"/>
      <c r="E72" s="35" t="str">
        <f t="shared" si="1"/>
        <v/>
      </c>
      <c r="F72" t="str">
        <f t="shared" si="2"/>
        <v/>
      </c>
      <c r="G72" s="10" t="str">
        <f t="shared" si="3"/>
        <v/>
      </c>
      <c r="H72" t="str">
        <f t="shared" si="2"/>
        <v/>
      </c>
      <c r="I72" s="10" t="str">
        <f t="shared" si="3"/>
        <v/>
      </c>
      <c r="J72" t="str">
        <f t="shared" si="2"/>
        <v/>
      </c>
      <c r="K72" s="10" t="str">
        <f t="shared" ref="K72" si="66">IF(J72&lt;&gt;"",J72/$E72,"")</f>
        <v/>
      </c>
    </row>
    <row r="73" spans="1:11" x14ac:dyDescent="0.25">
      <c r="A73" s="33"/>
      <c r="B73" s="12"/>
      <c r="C73" s="12"/>
      <c r="D73" s="12"/>
      <c r="E73" s="35" t="str">
        <f t="shared" si="1"/>
        <v/>
      </c>
      <c r="F73" t="str">
        <f t="shared" si="2"/>
        <v/>
      </c>
      <c r="G73" s="10" t="str">
        <f t="shared" si="3"/>
        <v/>
      </c>
      <c r="H73" t="str">
        <f t="shared" si="2"/>
        <v/>
      </c>
      <c r="I73" s="10" t="str">
        <f t="shared" si="3"/>
        <v/>
      </c>
      <c r="J73" t="str">
        <f t="shared" si="2"/>
        <v/>
      </c>
      <c r="K73" s="10" t="str">
        <f t="shared" ref="K73" si="67">IF(J73&lt;&gt;"",J73/$E73,"")</f>
        <v/>
      </c>
    </row>
    <row r="74" spans="1:11" x14ac:dyDescent="0.25">
      <c r="A74" s="33"/>
      <c r="B74" s="12"/>
      <c r="C74" s="12"/>
      <c r="D74" s="12"/>
      <c r="E74" s="35" t="str">
        <f t="shared" ref="E74:E137" si="68">IF(AND(B74&gt;0,C74&gt;0),B74*C74,"")</f>
        <v/>
      </c>
      <c r="F74" t="str">
        <f t="shared" ref="F74:J137" si="69">IF($E74&lt;&gt;"",MIN($C74,F$413*($D74+1))*$B74,"")</f>
        <v/>
      </c>
      <c r="G74" s="10" t="str">
        <f t="shared" ref="G74:I137" si="70">IF(F74&lt;&gt;"",F74/$E74,"")</f>
        <v/>
      </c>
      <c r="H74" t="str">
        <f t="shared" si="69"/>
        <v/>
      </c>
      <c r="I74" s="10" t="str">
        <f t="shared" si="70"/>
        <v/>
      </c>
      <c r="J74" t="str">
        <f t="shared" si="69"/>
        <v/>
      </c>
      <c r="K74" s="10" t="str">
        <f t="shared" ref="K74" si="71">IF(J74&lt;&gt;"",J74/$E74,"")</f>
        <v/>
      </c>
    </row>
    <row r="75" spans="1:11" x14ac:dyDescent="0.25">
      <c r="A75" s="33"/>
      <c r="B75" s="12"/>
      <c r="C75" s="12"/>
      <c r="D75" s="12"/>
      <c r="E75" s="35" t="str">
        <f t="shared" si="68"/>
        <v/>
      </c>
      <c r="F75" t="str">
        <f t="shared" si="69"/>
        <v/>
      </c>
      <c r="G75" s="10" t="str">
        <f t="shared" si="70"/>
        <v/>
      </c>
      <c r="H75" t="str">
        <f t="shared" si="69"/>
        <v/>
      </c>
      <c r="I75" s="10" t="str">
        <f t="shared" si="70"/>
        <v/>
      </c>
      <c r="J75" t="str">
        <f t="shared" si="69"/>
        <v/>
      </c>
      <c r="K75" s="10" t="str">
        <f t="shared" ref="K75" si="72">IF(J75&lt;&gt;"",J75/$E75,"")</f>
        <v/>
      </c>
    </row>
    <row r="76" spans="1:11" x14ac:dyDescent="0.25">
      <c r="A76" s="33"/>
      <c r="B76" s="12"/>
      <c r="C76" s="12"/>
      <c r="D76" s="12"/>
      <c r="E76" s="35" t="str">
        <f t="shared" si="68"/>
        <v/>
      </c>
      <c r="F76" t="str">
        <f t="shared" si="69"/>
        <v/>
      </c>
      <c r="G76" s="10" t="str">
        <f t="shared" si="70"/>
        <v/>
      </c>
      <c r="H76" t="str">
        <f t="shared" si="69"/>
        <v/>
      </c>
      <c r="I76" s="10" t="str">
        <f t="shared" si="70"/>
        <v/>
      </c>
      <c r="J76" t="str">
        <f t="shared" si="69"/>
        <v/>
      </c>
      <c r="K76" s="10" t="str">
        <f t="shared" ref="K76" si="73">IF(J76&lt;&gt;"",J76/$E76,"")</f>
        <v/>
      </c>
    </row>
    <row r="77" spans="1:11" x14ac:dyDescent="0.25">
      <c r="A77" s="33"/>
      <c r="B77" s="12"/>
      <c r="C77" s="12"/>
      <c r="D77" s="12"/>
      <c r="E77" s="35" t="str">
        <f t="shared" si="68"/>
        <v/>
      </c>
      <c r="F77" t="str">
        <f t="shared" si="69"/>
        <v/>
      </c>
      <c r="G77" s="10" t="str">
        <f t="shared" si="70"/>
        <v/>
      </c>
      <c r="H77" t="str">
        <f t="shared" si="69"/>
        <v/>
      </c>
      <c r="I77" s="10" t="str">
        <f t="shared" si="70"/>
        <v/>
      </c>
      <c r="J77" t="str">
        <f t="shared" si="69"/>
        <v/>
      </c>
      <c r="K77" s="10" t="str">
        <f t="shared" ref="K77" si="74">IF(J77&lt;&gt;"",J77/$E77,"")</f>
        <v/>
      </c>
    </row>
    <row r="78" spans="1:11" x14ac:dyDescent="0.25">
      <c r="A78" s="33"/>
      <c r="B78" s="12"/>
      <c r="C78" s="12"/>
      <c r="D78" s="12"/>
      <c r="E78" s="35" t="str">
        <f t="shared" si="68"/>
        <v/>
      </c>
      <c r="F78" t="str">
        <f t="shared" si="69"/>
        <v/>
      </c>
      <c r="G78" s="10" t="str">
        <f t="shared" si="70"/>
        <v/>
      </c>
      <c r="H78" t="str">
        <f t="shared" si="69"/>
        <v/>
      </c>
      <c r="I78" s="10" t="str">
        <f t="shared" si="70"/>
        <v/>
      </c>
      <c r="J78" t="str">
        <f t="shared" si="69"/>
        <v/>
      </c>
      <c r="K78" s="10" t="str">
        <f t="shared" ref="K78" si="75">IF(J78&lt;&gt;"",J78/$E78,"")</f>
        <v/>
      </c>
    </row>
    <row r="79" spans="1:11" x14ac:dyDescent="0.25">
      <c r="A79" s="33"/>
      <c r="B79" s="12"/>
      <c r="C79" s="12"/>
      <c r="D79" s="12"/>
      <c r="E79" s="35" t="str">
        <f t="shared" si="68"/>
        <v/>
      </c>
      <c r="F79" t="str">
        <f t="shared" si="69"/>
        <v/>
      </c>
      <c r="G79" s="10" t="str">
        <f t="shared" si="70"/>
        <v/>
      </c>
      <c r="H79" t="str">
        <f t="shared" si="69"/>
        <v/>
      </c>
      <c r="I79" s="10" t="str">
        <f t="shared" si="70"/>
        <v/>
      </c>
      <c r="J79" t="str">
        <f t="shared" si="69"/>
        <v/>
      </c>
      <c r="K79" s="10" t="str">
        <f t="shared" ref="K79" si="76">IF(J79&lt;&gt;"",J79/$E79,"")</f>
        <v/>
      </c>
    </row>
    <row r="80" spans="1:11" x14ac:dyDescent="0.25">
      <c r="A80" s="33"/>
      <c r="B80" s="12"/>
      <c r="C80" s="12"/>
      <c r="D80" s="12"/>
      <c r="E80" s="35" t="str">
        <f t="shared" si="68"/>
        <v/>
      </c>
      <c r="F80" t="str">
        <f t="shared" si="69"/>
        <v/>
      </c>
      <c r="G80" s="10" t="str">
        <f t="shared" si="70"/>
        <v/>
      </c>
      <c r="H80" t="str">
        <f t="shared" si="69"/>
        <v/>
      </c>
      <c r="I80" s="10" t="str">
        <f t="shared" si="70"/>
        <v/>
      </c>
      <c r="J80" t="str">
        <f t="shared" si="69"/>
        <v/>
      </c>
      <c r="K80" s="10" t="str">
        <f t="shared" ref="K80" si="77">IF(J80&lt;&gt;"",J80/$E80,"")</f>
        <v/>
      </c>
    </row>
    <row r="81" spans="1:11" x14ac:dyDescent="0.25">
      <c r="A81" s="33"/>
      <c r="B81" s="12"/>
      <c r="C81" s="12"/>
      <c r="D81" s="12"/>
      <c r="E81" s="35" t="str">
        <f t="shared" si="68"/>
        <v/>
      </c>
      <c r="F81" t="str">
        <f t="shared" si="69"/>
        <v/>
      </c>
      <c r="G81" s="10" t="str">
        <f t="shared" si="70"/>
        <v/>
      </c>
      <c r="H81" t="str">
        <f t="shared" si="69"/>
        <v/>
      </c>
      <c r="I81" s="10" t="str">
        <f t="shared" si="70"/>
        <v/>
      </c>
      <c r="J81" t="str">
        <f t="shared" si="69"/>
        <v/>
      </c>
      <c r="K81" s="10" t="str">
        <f t="shared" ref="K81" si="78">IF(J81&lt;&gt;"",J81/$E81,"")</f>
        <v/>
      </c>
    </row>
    <row r="82" spans="1:11" x14ac:dyDescent="0.25">
      <c r="A82" s="33"/>
      <c r="B82" s="12"/>
      <c r="C82" s="12"/>
      <c r="D82" s="12"/>
      <c r="E82" s="35" t="str">
        <f t="shared" si="68"/>
        <v/>
      </c>
      <c r="F82" t="str">
        <f t="shared" si="69"/>
        <v/>
      </c>
      <c r="G82" s="10" t="str">
        <f t="shared" si="70"/>
        <v/>
      </c>
      <c r="H82" t="str">
        <f t="shared" si="69"/>
        <v/>
      </c>
      <c r="I82" s="10" t="str">
        <f t="shared" si="70"/>
        <v/>
      </c>
      <c r="J82" t="str">
        <f t="shared" si="69"/>
        <v/>
      </c>
      <c r="K82" s="10" t="str">
        <f t="shared" ref="K82" si="79">IF(J82&lt;&gt;"",J82/$E82,"")</f>
        <v/>
      </c>
    </row>
    <row r="83" spans="1:11" x14ac:dyDescent="0.25">
      <c r="A83" s="33"/>
      <c r="B83" s="12"/>
      <c r="C83" s="12"/>
      <c r="D83" s="12"/>
      <c r="E83" s="35" t="str">
        <f t="shared" si="68"/>
        <v/>
      </c>
      <c r="F83" t="str">
        <f t="shared" si="69"/>
        <v/>
      </c>
      <c r="G83" s="10" t="str">
        <f t="shared" si="70"/>
        <v/>
      </c>
      <c r="H83" t="str">
        <f t="shared" si="69"/>
        <v/>
      </c>
      <c r="I83" s="10" t="str">
        <f t="shared" si="70"/>
        <v/>
      </c>
      <c r="J83" t="str">
        <f t="shared" si="69"/>
        <v/>
      </c>
      <c r="K83" s="10" t="str">
        <f t="shared" ref="K83" si="80">IF(J83&lt;&gt;"",J83/$E83,"")</f>
        <v/>
      </c>
    </row>
    <row r="84" spans="1:11" x14ac:dyDescent="0.25">
      <c r="A84" s="33"/>
      <c r="B84" s="12"/>
      <c r="C84" s="12"/>
      <c r="D84" s="12"/>
      <c r="E84" s="35" t="str">
        <f t="shared" si="68"/>
        <v/>
      </c>
      <c r="F84" t="str">
        <f t="shared" si="69"/>
        <v/>
      </c>
      <c r="G84" s="10" t="str">
        <f t="shared" si="70"/>
        <v/>
      </c>
      <c r="H84" t="str">
        <f t="shared" si="69"/>
        <v/>
      </c>
      <c r="I84" s="10" t="str">
        <f t="shared" si="70"/>
        <v/>
      </c>
      <c r="J84" t="str">
        <f t="shared" si="69"/>
        <v/>
      </c>
      <c r="K84" s="10" t="str">
        <f t="shared" ref="K84" si="81">IF(J84&lt;&gt;"",J84/$E84,"")</f>
        <v/>
      </c>
    </row>
    <row r="85" spans="1:11" x14ac:dyDescent="0.25">
      <c r="A85" s="33"/>
      <c r="B85" s="12"/>
      <c r="C85" s="12"/>
      <c r="D85" s="12"/>
      <c r="E85" s="35" t="str">
        <f t="shared" si="68"/>
        <v/>
      </c>
      <c r="F85" t="str">
        <f t="shared" si="69"/>
        <v/>
      </c>
      <c r="G85" s="10" t="str">
        <f t="shared" si="70"/>
        <v/>
      </c>
      <c r="H85" t="str">
        <f t="shared" si="69"/>
        <v/>
      </c>
      <c r="I85" s="10" t="str">
        <f t="shared" si="70"/>
        <v/>
      </c>
      <c r="J85" t="str">
        <f t="shared" si="69"/>
        <v/>
      </c>
      <c r="K85" s="10" t="str">
        <f t="shared" ref="K85" si="82">IF(J85&lt;&gt;"",J85/$E85,"")</f>
        <v/>
      </c>
    </row>
    <row r="86" spans="1:11" x14ac:dyDescent="0.25">
      <c r="A86" s="33"/>
      <c r="B86" s="12"/>
      <c r="C86" s="12"/>
      <c r="D86" s="12"/>
      <c r="E86" s="35" t="str">
        <f t="shared" si="68"/>
        <v/>
      </c>
      <c r="F86" t="str">
        <f t="shared" si="69"/>
        <v/>
      </c>
      <c r="G86" s="10" t="str">
        <f t="shared" si="70"/>
        <v/>
      </c>
      <c r="H86" t="str">
        <f t="shared" si="69"/>
        <v/>
      </c>
      <c r="I86" s="10" t="str">
        <f t="shared" si="70"/>
        <v/>
      </c>
      <c r="J86" t="str">
        <f t="shared" si="69"/>
        <v/>
      </c>
      <c r="K86" s="10" t="str">
        <f t="shared" ref="K86" si="83">IF(J86&lt;&gt;"",J86/$E86,"")</f>
        <v/>
      </c>
    </row>
    <row r="87" spans="1:11" x14ac:dyDescent="0.25">
      <c r="A87" s="33"/>
      <c r="B87" s="12"/>
      <c r="C87" s="12"/>
      <c r="D87" s="12"/>
      <c r="E87" s="35" t="str">
        <f t="shared" si="68"/>
        <v/>
      </c>
      <c r="F87" t="str">
        <f t="shared" si="69"/>
        <v/>
      </c>
      <c r="G87" s="10" t="str">
        <f t="shared" si="70"/>
        <v/>
      </c>
      <c r="H87" t="str">
        <f t="shared" si="69"/>
        <v/>
      </c>
      <c r="I87" s="10" t="str">
        <f t="shared" si="70"/>
        <v/>
      </c>
      <c r="J87" t="str">
        <f t="shared" si="69"/>
        <v/>
      </c>
      <c r="K87" s="10" t="str">
        <f t="shared" ref="K87" si="84">IF(J87&lt;&gt;"",J87/$E87,"")</f>
        <v/>
      </c>
    </row>
    <row r="88" spans="1:11" x14ac:dyDescent="0.25">
      <c r="A88" s="33"/>
      <c r="B88" s="12"/>
      <c r="C88" s="12"/>
      <c r="D88" s="12"/>
      <c r="E88" s="35" t="str">
        <f t="shared" si="68"/>
        <v/>
      </c>
      <c r="F88" t="str">
        <f t="shared" si="69"/>
        <v/>
      </c>
      <c r="G88" s="10" t="str">
        <f t="shared" si="70"/>
        <v/>
      </c>
      <c r="H88" t="str">
        <f t="shared" si="69"/>
        <v/>
      </c>
      <c r="I88" s="10" t="str">
        <f t="shared" si="70"/>
        <v/>
      </c>
      <c r="J88" t="str">
        <f t="shared" si="69"/>
        <v/>
      </c>
      <c r="K88" s="10" t="str">
        <f t="shared" ref="K88" si="85">IF(J88&lt;&gt;"",J88/$E88,"")</f>
        <v/>
      </c>
    </row>
    <row r="89" spans="1:11" x14ac:dyDescent="0.25">
      <c r="A89" s="33"/>
      <c r="B89" s="12"/>
      <c r="C89" s="12"/>
      <c r="D89" s="12"/>
      <c r="E89" s="35" t="str">
        <f t="shared" si="68"/>
        <v/>
      </c>
      <c r="F89" t="str">
        <f t="shared" si="69"/>
        <v/>
      </c>
      <c r="G89" s="10" t="str">
        <f t="shared" si="70"/>
        <v/>
      </c>
      <c r="H89" t="str">
        <f t="shared" si="69"/>
        <v/>
      </c>
      <c r="I89" s="10" t="str">
        <f t="shared" si="70"/>
        <v/>
      </c>
      <c r="J89" t="str">
        <f t="shared" si="69"/>
        <v/>
      </c>
      <c r="K89" s="10" t="str">
        <f t="shared" ref="K89" si="86">IF(J89&lt;&gt;"",J89/$E89,"")</f>
        <v/>
      </c>
    </row>
    <row r="90" spans="1:11" x14ac:dyDescent="0.25">
      <c r="A90" s="33"/>
      <c r="B90" s="12"/>
      <c r="C90" s="12"/>
      <c r="D90" s="12"/>
      <c r="E90" s="35" t="str">
        <f t="shared" si="68"/>
        <v/>
      </c>
      <c r="F90" t="str">
        <f t="shared" si="69"/>
        <v/>
      </c>
      <c r="G90" s="10" t="str">
        <f t="shared" si="70"/>
        <v/>
      </c>
      <c r="H90" t="str">
        <f t="shared" si="69"/>
        <v/>
      </c>
      <c r="I90" s="10" t="str">
        <f t="shared" si="70"/>
        <v/>
      </c>
      <c r="J90" t="str">
        <f t="shared" si="69"/>
        <v/>
      </c>
      <c r="K90" s="10" t="str">
        <f t="shared" ref="K90" si="87">IF(J90&lt;&gt;"",J90/$E90,"")</f>
        <v/>
      </c>
    </row>
    <row r="91" spans="1:11" x14ac:dyDescent="0.25">
      <c r="A91" s="33"/>
      <c r="B91" s="12"/>
      <c r="C91" s="12"/>
      <c r="D91" s="12"/>
      <c r="E91" s="35" t="str">
        <f t="shared" si="68"/>
        <v/>
      </c>
      <c r="F91" t="str">
        <f t="shared" si="69"/>
        <v/>
      </c>
      <c r="G91" s="10" t="str">
        <f t="shared" si="70"/>
        <v/>
      </c>
      <c r="H91" t="str">
        <f t="shared" si="69"/>
        <v/>
      </c>
      <c r="I91" s="10" t="str">
        <f t="shared" si="70"/>
        <v/>
      </c>
      <c r="J91" t="str">
        <f t="shared" si="69"/>
        <v/>
      </c>
      <c r="K91" s="10" t="str">
        <f t="shared" ref="K91" si="88">IF(J91&lt;&gt;"",J91/$E91,"")</f>
        <v/>
      </c>
    </row>
    <row r="92" spans="1:11" x14ac:dyDescent="0.25">
      <c r="A92" s="33"/>
      <c r="B92" s="12"/>
      <c r="C92" s="12"/>
      <c r="D92" s="12"/>
      <c r="E92" s="35" t="str">
        <f t="shared" si="68"/>
        <v/>
      </c>
      <c r="F92" t="str">
        <f t="shared" si="69"/>
        <v/>
      </c>
      <c r="G92" s="10" t="str">
        <f t="shared" si="70"/>
        <v/>
      </c>
      <c r="H92" t="str">
        <f t="shared" si="69"/>
        <v/>
      </c>
      <c r="I92" s="10" t="str">
        <f t="shared" si="70"/>
        <v/>
      </c>
      <c r="J92" t="str">
        <f t="shared" si="69"/>
        <v/>
      </c>
      <c r="K92" s="10" t="str">
        <f t="shared" ref="K92" si="89">IF(J92&lt;&gt;"",J92/$E92,"")</f>
        <v/>
      </c>
    </row>
    <row r="93" spans="1:11" x14ac:dyDescent="0.25">
      <c r="A93" s="33"/>
      <c r="B93" s="12"/>
      <c r="C93" s="12"/>
      <c r="D93" s="12"/>
      <c r="E93" s="35" t="str">
        <f t="shared" si="68"/>
        <v/>
      </c>
      <c r="F93" t="str">
        <f t="shared" si="69"/>
        <v/>
      </c>
      <c r="G93" s="10" t="str">
        <f t="shared" si="70"/>
        <v/>
      </c>
      <c r="H93" t="str">
        <f t="shared" si="69"/>
        <v/>
      </c>
      <c r="I93" s="10" t="str">
        <f t="shared" si="70"/>
        <v/>
      </c>
      <c r="J93" t="str">
        <f t="shared" si="69"/>
        <v/>
      </c>
      <c r="K93" s="10" t="str">
        <f t="shared" ref="K93" si="90">IF(J93&lt;&gt;"",J93/$E93,"")</f>
        <v/>
      </c>
    </row>
    <row r="94" spans="1:11" x14ac:dyDescent="0.25">
      <c r="A94" s="33"/>
      <c r="B94" s="12"/>
      <c r="C94" s="12"/>
      <c r="D94" s="12"/>
      <c r="E94" s="35" t="str">
        <f t="shared" si="68"/>
        <v/>
      </c>
      <c r="F94" t="str">
        <f t="shared" si="69"/>
        <v/>
      </c>
      <c r="G94" s="10" t="str">
        <f t="shared" si="70"/>
        <v/>
      </c>
      <c r="H94" t="str">
        <f t="shared" si="69"/>
        <v/>
      </c>
      <c r="I94" s="10" t="str">
        <f t="shared" si="70"/>
        <v/>
      </c>
      <c r="J94" t="str">
        <f t="shared" si="69"/>
        <v/>
      </c>
      <c r="K94" s="10" t="str">
        <f t="shared" ref="K94" si="91">IF(J94&lt;&gt;"",J94/$E94,"")</f>
        <v/>
      </c>
    </row>
    <row r="95" spans="1:11" x14ac:dyDescent="0.25">
      <c r="A95" s="33"/>
      <c r="B95" s="12"/>
      <c r="C95" s="12"/>
      <c r="D95" s="12"/>
      <c r="E95" s="35" t="str">
        <f t="shared" si="68"/>
        <v/>
      </c>
      <c r="F95" t="str">
        <f t="shared" si="69"/>
        <v/>
      </c>
      <c r="G95" s="10" t="str">
        <f t="shared" si="70"/>
        <v/>
      </c>
      <c r="H95" t="str">
        <f t="shared" si="69"/>
        <v/>
      </c>
      <c r="I95" s="10" t="str">
        <f t="shared" si="70"/>
        <v/>
      </c>
      <c r="J95" t="str">
        <f t="shared" si="69"/>
        <v/>
      </c>
      <c r="K95" s="10" t="str">
        <f t="shared" ref="K95" si="92">IF(J95&lt;&gt;"",J95/$E95,"")</f>
        <v/>
      </c>
    </row>
    <row r="96" spans="1:11" x14ac:dyDescent="0.25">
      <c r="A96" s="33"/>
      <c r="B96" s="12"/>
      <c r="C96" s="12"/>
      <c r="D96" s="12"/>
      <c r="E96" s="35" t="str">
        <f t="shared" si="68"/>
        <v/>
      </c>
      <c r="F96" t="str">
        <f t="shared" si="69"/>
        <v/>
      </c>
      <c r="G96" s="10" t="str">
        <f t="shared" si="70"/>
        <v/>
      </c>
      <c r="H96" t="str">
        <f t="shared" si="69"/>
        <v/>
      </c>
      <c r="I96" s="10" t="str">
        <f t="shared" si="70"/>
        <v/>
      </c>
      <c r="J96" t="str">
        <f t="shared" si="69"/>
        <v/>
      </c>
      <c r="K96" s="10" t="str">
        <f t="shared" ref="K96" si="93">IF(J96&lt;&gt;"",J96/$E96,"")</f>
        <v/>
      </c>
    </row>
    <row r="97" spans="1:11" x14ac:dyDescent="0.25">
      <c r="A97" s="33"/>
      <c r="B97" s="12"/>
      <c r="C97" s="12"/>
      <c r="D97" s="12"/>
      <c r="E97" s="35" t="str">
        <f t="shared" si="68"/>
        <v/>
      </c>
      <c r="F97" t="str">
        <f t="shared" si="69"/>
        <v/>
      </c>
      <c r="G97" s="10" t="str">
        <f t="shared" si="70"/>
        <v/>
      </c>
      <c r="H97" t="str">
        <f t="shared" si="69"/>
        <v/>
      </c>
      <c r="I97" s="10" t="str">
        <f t="shared" si="70"/>
        <v/>
      </c>
      <c r="J97" t="str">
        <f t="shared" si="69"/>
        <v/>
      </c>
      <c r="K97" s="10" t="str">
        <f t="shared" ref="K97" si="94">IF(J97&lt;&gt;"",J97/$E97,"")</f>
        <v/>
      </c>
    </row>
    <row r="98" spans="1:11" x14ac:dyDescent="0.25">
      <c r="A98" s="33"/>
      <c r="B98" s="12"/>
      <c r="C98" s="12"/>
      <c r="D98" s="12"/>
      <c r="E98" s="35" t="str">
        <f t="shared" si="68"/>
        <v/>
      </c>
      <c r="F98" t="str">
        <f t="shared" si="69"/>
        <v/>
      </c>
      <c r="G98" s="10" t="str">
        <f t="shared" si="70"/>
        <v/>
      </c>
      <c r="H98" t="str">
        <f t="shared" si="69"/>
        <v/>
      </c>
      <c r="I98" s="10" t="str">
        <f t="shared" si="70"/>
        <v/>
      </c>
      <c r="J98" t="str">
        <f t="shared" si="69"/>
        <v/>
      </c>
      <c r="K98" s="10" t="str">
        <f t="shared" ref="K98" si="95">IF(J98&lt;&gt;"",J98/$E98,"")</f>
        <v/>
      </c>
    </row>
    <row r="99" spans="1:11" x14ac:dyDescent="0.25">
      <c r="A99" s="33"/>
      <c r="B99" s="12"/>
      <c r="C99" s="12"/>
      <c r="D99" s="12"/>
      <c r="E99" s="35" t="str">
        <f t="shared" si="68"/>
        <v/>
      </c>
      <c r="F99" t="str">
        <f t="shared" si="69"/>
        <v/>
      </c>
      <c r="G99" s="10" t="str">
        <f t="shared" si="70"/>
        <v/>
      </c>
      <c r="H99" t="str">
        <f t="shared" si="69"/>
        <v/>
      </c>
      <c r="I99" s="10" t="str">
        <f t="shared" si="70"/>
        <v/>
      </c>
      <c r="J99" t="str">
        <f t="shared" si="69"/>
        <v/>
      </c>
      <c r="K99" s="10" t="str">
        <f t="shared" ref="K99" si="96">IF(J99&lt;&gt;"",J99/$E99,"")</f>
        <v/>
      </c>
    </row>
    <row r="100" spans="1:11" x14ac:dyDescent="0.25">
      <c r="A100" s="33"/>
      <c r="B100" s="12"/>
      <c r="C100" s="12"/>
      <c r="D100" s="12"/>
      <c r="E100" s="35" t="str">
        <f t="shared" si="68"/>
        <v/>
      </c>
      <c r="F100" t="str">
        <f t="shared" si="69"/>
        <v/>
      </c>
      <c r="G100" s="10" t="str">
        <f t="shared" si="70"/>
        <v/>
      </c>
      <c r="H100" t="str">
        <f t="shared" si="69"/>
        <v/>
      </c>
      <c r="I100" s="10" t="str">
        <f t="shared" si="70"/>
        <v/>
      </c>
      <c r="J100" t="str">
        <f t="shared" si="69"/>
        <v/>
      </c>
      <c r="K100" s="10" t="str">
        <f t="shared" ref="K100" si="97">IF(J100&lt;&gt;"",J100/$E100,"")</f>
        <v/>
      </c>
    </row>
    <row r="101" spans="1:11" x14ac:dyDescent="0.25">
      <c r="A101" s="33"/>
      <c r="B101" s="12"/>
      <c r="C101" s="12"/>
      <c r="D101" s="12"/>
      <c r="E101" s="35" t="str">
        <f t="shared" si="68"/>
        <v/>
      </c>
      <c r="F101" t="str">
        <f t="shared" si="69"/>
        <v/>
      </c>
      <c r="G101" s="10" t="str">
        <f t="shared" si="70"/>
        <v/>
      </c>
      <c r="H101" t="str">
        <f t="shared" si="69"/>
        <v/>
      </c>
      <c r="I101" s="10" t="str">
        <f t="shared" si="70"/>
        <v/>
      </c>
      <c r="J101" t="str">
        <f t="shared" si="69"/>
        <v/>
      </c>
      <c r="K101" s="10" t="str">
        <f t="shared" ref="K101" si="98">IF(J101&lt;&gt;"",J101/$E101,"")</f>
        <v/>
      </c>
    </row>
    <row r="102" spans="1:11" x14ac:dyDescent="0.25">
      <c r="A102" s="33"/>
      <c r="B102" s="12"/>
      <c r="C102" s="12"/>
      <c r="D102" s="12"/>
      <c r="E102" s="35" t="str">
        <f t="shared" si="68"/>
        <v/>
      </c>
      <c r="F102" t="str">
        <f t="shared" si="69"/>
        <v/>
      </c>
      <c r="G102" s="10" t="str">
        <f t="shared" si="70"/>
        <v/>
      </c>
      <c r="H102" t="str">
        <f t="shared" si="69"/>
        <v/>
      </c>
      <c r="I102" s="10" t="str">
        <f t="shared" si="70"/>
        <v/>
      </c>
      <c r="J102" t="str">
        <f t="shared" si="69"/>
        <v/>
      </c>
      <c r="K102" s="10" t="str">
        <f t="shared" ref="K102" si="99">IF(J102&lt;&gt;"",J102/$E102,"")</f>
        <v/>
      </c>
    </row>
    <row r="103" spans="1:11" x14ac:dyDescent="0.25">
      <c r="A103" s="33"/>
      <c r="B103" s="12"/>
      <c r="C103" s="12"/>
      <c r="D103" s="12"/>
      <c r="E103" s="35" t="str">
        <f t="shared" si="68"/>
        <v/>
      </c>
      <c r="F103" t="str">
        <f t="shared" si="69"/>
        <v/>
      </c>
      <c r="G103" s="10" t="str">
        <f t="shared" si="70"/>
        <v/>
      </c>
      <c r="H103" t="str">
        <f t="shared" si="69"/>
        <v/>
      </c>
      <c r="I103" s="10" t="str">
        <f t="shared" si="70"/>
        <v/>
      </c>
      <c r="J103" t="str">
        <f t="shared" si="69"/>
        <v/>
      </c>
      <c r="K103" s="10" t="str">
        <f t="shared" ref="K103" si="100">IF(J103&lt;&gt;"",J103/$E103,"")</f>
        <v/>
      </c>
    </row>
    <row r="104" spans="1:11" x14ac:dyDescent="0.25">
      <c r="A104" s="33"/>
      <c r="B104" s="12"/>
      <c r="C104" s="12"/>
      <c r="D104" s="12"/>
      <c r="E104" s="35" t="str">
        <f t="shared" si="68"/>
        <v/>
      </c>
      <c r="F104" t="str">
        <f t="shared" si="69"/>
        <v/>
      </c>
      <c r="G104" s="10" t="str">
        <f t="shared" si="70"/>
        <v/>
      </c>
      <c r="H104" t="str">
        <f t="shared" si="69"/>
        <v/>
      </c>
      <c r="I104" s="10" t="str">
        <f t="shared" si="70"/>
        <v/>
      </c>
      <c r="J104" t="str">
        <f t="shared" si="69"/>
        <v/>
      </c>
      <c r="K104" s="10" t="str">
        <f t="shared" ref="K104" si="101">IF(J104&lt;&gt;"",J104/$E104,"")</f>
        <v/>
      </c>
    </row>
    <row r="105" spans="1:11" x14ac:dyDescent="0.25">
      <c r="A105" s="33"/>
      <c r="B105" s="12"/>
      <c r="C105" s="12"/>
      <c r="D105" s="12"/>
      <c r="E105" s="35" t="str">
        <f t="shared" si="68"/>
        <v/>
      </c>
      <c r="F105" t="str">
        <f t="shared" si="69"/>
        <v/>
      </c>
      <c r="G105" s="10" t="str">
        <f t="shared" si="70"/>
        <v/>
      </c>
      <c r="H105" t="str">
        <f t="shared" si="69"/>
        <v/>
      </c>
      <c r="I105" s="10" t="str">
        <f t="shared" si="70"/>
        <v/>
      </c>
      <c r="J105" t="str">
        <f t="shared" si="69"/>
        <v/>
      </c>
      <c r="K105" s="10" t="str">
        <f t="shared" ref="K105" si="102">IF(J105&lt;&gt;"",J105/$E105,"")</f>
        <v/>
      </c>
    </row>
    <row r="106" spans="1:11" x14ac:dyDescent="0.25">
      <c r="A106" s="33"/>
      <c r="B106" s="12"/>
      <c r="C106" s="12"/>
      <c r="D106" s="12"/>
      <c r="E106" s="35" t="str">
        <f t="shared" si="68"/>
        <v/>
      </c>
      <c r="F106" t="str">
        <f t="shared" si="69"/>
        <v/>
      </c>
      <c r="G106" s="10" t="str">
        <f t="shared" si="70"/>
        <v/>
      </c>
      <c r="H106" t="str">
        <f t="shared" si="69"/>
        <v/>
      </c>
      <c r="I106" s="10" t="str">
        <f t="shared" si="70"/>
        <v/>
      </c>
      <c r="J106" t="str">
        <f t="shared" si="69"/>
        <v/>
      </c>
      <c r="K106" s="10" t="str">
        <f t="shared" ref="K106" si="103">IF(J106&lt;&gt;"",J106/$E106,"")</f>
        <v/>
      </c>
    </row>
    <row r="107" spans="1:11" x14ac:dyDescent="0.25">
      <c r="A107" s="33"/>
      <c r="B107" s="12"/>
      <c r="C107" s="12"/>
      <c r="D107" s="12"/>
      <c r="E107" s="35" t="str">
        <f t="shared" si="68"/>
        <v/>
      </c>
      <c r="F107" t="str">
        <f t="shared" si="69"/>
        <v/>
      </c>
      <c r="G107" s="10" t="str">
        <f t="shared" si="70"/>
        <v/>
      </c>
      <c r="H107" t="str">
        <f t="shared" si="69"/>
        <v/>
      </c>
      <c r="I107" s="10" t="str">
        <f t="shared" si="70"/>
        <v/>
      </c>
      <c r="J107" t="str">
        <f t="shared" si="69"/>
        <v/>
      </c>
      <c r="K107" s="10" t="str">
        <f t="shared" ref="K107" si="104">IF(J107&lt;&gt;"",J107/$E107,"")</f>
        <v/>
      </c>
    </row>
    <row r="108" spans="1:11" x14ac:dyDescent="0.25">
      <c r="A108" s="33"/>
      <c r="B108" s="12"/>
      <c r="C108" s="12"/>
      <c r="D108" s="12"/>
      <c r="E108" s="35" t="str">
        <f t="shared" si="68"/>
        <v/>
      </c>
      <c r="F108" t="str">
        <f t="shared" si="69"/>
        <v/>
      </c>
      <c r="G108" s="10" t="str">
        <f t="shared" si="70"/>
        <v/>
      </c>
      <c r="H108" t="str">
        <f t="shared" si="69"/>
        <v/>
      </c>
      <c r="I108" s="10" t="str">
        <f t="shared" si="70"/>
        <v/>
      </c>
      <c r="J108" t="str">
        <f t="shared" si="69"/>
        <v/>
      </c>
      <c r="K108" s="10" t="str">
        <f t="shared" ref="K108" si="105">IF(J108&lt;&gt;"",J108/$E108,"")</f>
        <v/>
      </c>
    </row>
    <row r="109" spans="1:11" x14ac:dyDescent="0.25">
      <c r="A109" s="33"/>
      <c r="B109" s="12"/>
      <c r="C109" s="12"/>
      <c r="D109" s="12"/>
      <c r="E109" s="35" t="str">
        <f t="shared" si="68"/>
        <v/>
      </c>
      <c r="F109" t="str">
        <f t="shared" si="69"/>
        <v/>
      </c>
      <c r="G109" s="10" t="str">
        <f t="shared" si="70"/>
        <v/>
      </c>
      <c r="H109" t="str">
        <f t="shared" si="69"/>
        <v/>
      </c>
      <c r="I109" s="10" t="str">
        <f t="shared" si="70"/>
        <v/>
      </c>
      <c r="J109" t="str">
        <f t="shared" si="69"/>
        <v/>
      </c>
      <c r="K109" s="10" t="str">
        <f t="shared" ref="K109" si="106">IF(J109&lt;&gt;"",J109/$E109,"")</f>
        <v/>
      </c>
    </row>
    <row r="110" spans="1:11" x14ac:dyDescent="0.25">
      <c r="A110" s="33"/>
      <c r="B110" s="12"/>
      <c r="C110" s="12"/>
      <c r="D110" s="12"/>
      <c r="E110" s="35" t="str">
        <f t="shared" si="68"/>
        <v/>
      </c>
      <c r="F110" t="str">
        <f t="shared" si="69"/>
        <v/>
      </c>
      <c r="G110" s="10" t="str">
        <f t="shared" si="70"/>
        <v/>
      </c>
      <c r="H110" t="str">
        <f t="shared" si="69"/>
        <v/>
      </c>
      <c r="I110" s="10" t="str">
        <f t="shared" si="70"/>
        <v/>
      </c>
      <c r="J110" t="str">
        <f t="shared" si="69"/>
        <v/>
      </c>
      <c r="K110" s="10" t="str">
        <f t="shared" ref="K110" si="107">IF(J110&lt;&gt;"",J110/$E110,"")</f>
        <v/>
      </c>
    </row>
    <row r="111" spans="1:11" x14ac:dyDescent="0.25">
      <c r="A111" s="33"/>
      <c r="B111" s="12"/>
      <c r="C111" s="12"/>
      <c r="D111" s="12"/>
      <c r="E111" s="35" t="str">
        <f t="shared" si="68"/>
        <v/>
      </c>
      <c r="F111" t="str">
        <f t="shared" si="69"/>
        <v/>
      </c>
      <c r="G111" s="10" t="str">
        <f t="shared" si="70"/>
        <v/>
      </c>
      <c r="H111" t="str">
        <f t="shared" si="69"/>
        <v/>
      </c>
      <c r="I111" s="10" t="str">
        <f t="shared" si="70"/>
        <v/>
      </c>
      <c r="J111" t="str">
        <f t="shared" si="69"/>
        <v/>
      </c>
      <c r="K111" s="10" t="str">
        <f t="shared" ref="K111" si="108">IF(J111&lt;&gt;"",J111/$E111,"")</f>
        <v/>
      </c>
    </row>
    <row r="112" spans="1:11" x14ac:dyDescent="0.25">
      <c r="A112" s="33"/>
      <c r="B112" s="12"/>
      <c r="C112" s="12"/>
      <c r="D112" s="12"/>
      <c r="E112" s="35" t="str">
        <f t="shared" si="68"/>
        <v/>
      </c>
      <c r="F112" t="str">
        <f t="shared" si="69"/>
        <v/>
      </c>
      <c r="G112" s="10" t="str">
        <f t="shared" si="70"/>
        <v/>
      </c>
      <c r="H112" t="str">
        <f t="shared" si="69"/>
        <v/>
      </c>
      <c r="I112" s="10" t="str">
        <f t="shared" si="70"/>
        <v/>
      </c>
      <c r="J112" t="str">
        <f t="shared" si="69"/>
        <v/>
      </c>
      <c r="K112" s="10" t="str">
        <f t="shared" ref="K112" si="109">IF(J112&lt;&gt;"",J112/$E112,"")</f>
        <v/>
      </c>
    </row>
    <row r="113" spans="1:11" x14ac:dyDescent="0.25">
      <c r="A113" s="33"/>
      <c r="B113" s="12"/>
      <c r="C113" s="12"/>
      <c r="D113" s="12"/>
      <c r="E113" s="35" t="str">
        <f t="shared" si="68"/>
        <v/>
      </c>
      <c r="F113" t="str">
        <f t="shared" si="69"/>
        <v/>
      </c>
      <c r="G113" s="10" t="str">
        <f t="shared" si="70"/>
        <v/>
      </c>
      <c r="H113" t="str">
        <f t="shared" si="69"/>
        <v/>
      </c>
      <c r="I113" s="10" t="str">
        <f t="shared" si="70"/>
        <v/>
      </c>
      <c r="J113" t="str">
        <f t="shared" si="69"/>
        <v/>
      </c>
      <c r="K113" s="10" t="str">
        <f t="shared" ref="K113" si="110">IF(J113&lt;&gt;"",J113/$E113,"")</f>
        <v/>
      </c>
    </row>
    <row r="114" spans="1:11" x14ac:dyDescent="0.25">
      <c r="A114" s="33"/>
      <c r="B114" s="12"/>
      <c r="C114" s="12"/>
      <c r="D114" s="12"/>
      <c r="E114" s="35" t="str">
        <f t="shared" si="68"/>
        <v/>
      </c>
      <c r="F114" t="str">
        <f t="shared" si="69"/>
        <v/>
      </c>
      <c r="G114" s="10" t="str">
        <f t="shared" si="70"/>
        <v/>
      </c>
      <c r="H114" t="str">
        <f t="shared" si="69"/>
        <v/>
      </c>
      <c r="I114" s="10" t="str">
        <f t="shared" si="70"/>
        <v/>
      </c>
      <c r="J114" t="str">
        <f t="shared" si="69"/>
        <v/>
      </c>
      <c r="K114" s="10" t="str">
        <f t="shared" ref="K114" si="111">IF(J114&lt;&gt;"",J114/$E114,"")</f>
        <v/>
      </c>
    </row>
    <row r="115" spans="1:11" x14ac:dyDescent="0.25">
      <c r="A115" s="33"/>
      <c r="B115" s="12"/>
      <c r="C115" s="12"/>
      <c r="D115" s="12"/>
      <c r="E115" s="35" t="str">
        <f t="shared" si="68"/>
        <v/>
      </c>
      <c r="F115" t="str">
        <f t="shared" si="69"/>
        <v/>
      </c>
      <c r="G115" s="10" t="str">
        <f t="shared" si="70"/>
        <v/>
      </c>
      <c r="H115" t="str">
        <f t="shared" si="69"/>
        <v/>
      </c>
      <c r="I115" s="10" t="str">
        <f t="shared" si="70"/>
        <v/>
      </c>
      <c r="J115" t="str">
        <f t="shared" si="69"/>
        <v/>
      </c>
      <c r="K115" s="10" t="str">
        <f t="shared" ref="K115" si="112">IF(J115&lt;&gt;"",J115/$E115,"")</f>
        <v/>
      </c>
    </row>
    <row r="116" spans="1:11" x14ac:dyDescent="0.25">
      <c r="A116" s="33"/>
      <c r="B116" s="12"/>
      <c r="C116" s="12"/>
      <c r="D116" s="12"/>
      <c r="E116" s="35" t="str">
        <f t="shared" si="68"/>
        <v/>
      </c>
      <c r="F116" t="str">
        <f t="shared" si="69"/>
        <v/>
      </c>
      <c r="G116" s="10" t="str">
        <f t="shared" si="70"/>
        <v/>
      </c>
      <c r="H116" t="str">
        <f t="shared" si="69"/>
        <v/>
      </c>
      <c r="I116" s="10" t="str">
        <f t="shared" si="70"/>
        <v/>
      </c>
      <c r="J116" t="str">
        <f t="shared" si="69"/>
        <v/>
      </c>
      <c r="K116" s="10" t="str">
        <f t="shared" ref="K116" si="113">IF(J116&lt;&gt;"",J116/$E116,"")</f>
        <v/>
      </c>
    </row>
    <row r="117" spans="1:11" x14ac:dyDescent="0.25">
      <c r="A117" s="33"/>
      <c r="B117" s="12"/>
      <c r="C117" s="12"/>
      <c r="D117" s="12"/>
      <c r="E117" s="35" t="str">
        <f t="shared" si="68"/>
        <v/>
      </c>
      <c r="F117" t="str">
        <f t="shared" si="69"/>
        <v/>
      </c>
      <c r="G117" s="10" t="str">
        <f t="shared" si="70"/>
        <v/>
      </c>
      <c r="H117" t="str">
        <f t="shared" si="69"/>
        <v/>
      </c>
      <c r="I117" s="10" t="str">
        <f t="shared" si="70"/>
        <v/>
      </c>
      <c r="J117" t="str">
        <f t="shared" si="69"/>
        <v/>
      </c>
      <c r="K117" s="10" t="str">
        <f t="shared" ref="K117" si="114">IF(J117&lt;&gt;"",J117/$E117,"")</f>
        <v/>
      </c>
    </row>
    <row r="118" spans="1:11" x14ac:dyDescent="0.25">
      <c r="A118" s="33"/>
      <c r="B118" s="12"/>
      <c r="C118" s="12"/>
      <c r="D118" s="12"/>
      <c r="E118" s="35" t="str">
        <f t="shared" si="68"/>
        <v/>
      </c>
      <c r="F118" t="str">
        <f t="shared" si="69"/>
        <v/>
      </c>
      <c r="G118" s="10" t="str">
        <f t="shared" si="70"/>
        <v/>
      </c>
      <c r="H118" t="str">
        <f t="shared" si="69"/>
        <v/>
      </c>
      <c r="I118" s="10" t="str">
        <f t="shared" si="70"/>
        <v/>
      </c>
      <c r="J118" t="str">
        <f t="shared" si="69"/>
        <v/>
      </c>
      <c r="K118" s="10" t="str">
        <f t="shared" ref="K118" si="115">IF(J118&lt;&gt;"",J118/$E118,"")</f>
        <v/>
      </c>
    </row>
    <row r="119" spans="1:11" x14ac:dyDescent="0.25">
      <c r="A119" s="33"/>
      <c r="B119" s="12"/>
      <c r="C119" s="12"/>
      <c r="D119" s="12"/>
      <c r="E119" s="35" t="str">
        <f t="shared" si="68"/>
        <v/>
      </c>
      <c r="F119" t="str">
        <f t="shared" si="69"/>
        <v/>
      </c>
      <c r="G119" s="10" t="str">
        <f t="shared" si="70"/>
        <v/>
      </c>
      <c r="H119" t="str">
        <f t="shared" si="69"/>
        <v/>
      </c>
      <c r="I119" s="10" t="str">
        <f t="shared" si="70"/>
        <v/>
      </c>
      <c r="J119" t="str">
        <f t="shared" si="69"/>
        <v/>
      </c>
      <c r="K119" s="10" t="str">
        <f t="shared" ref="K119" si="116">IF(J119&lt;&gt;"",J119/$E119,"")</f>
        <v/>
      </c>
    </row>
    <row r="120" spans="1:11" x14ac:dyDescent="0.25">
      <c r="A120" s="33"/>
      <c r="B120" s="12"/>
      <c r="C120" s="12"/>
      <c r="D120" s="12"/>
      <c r="E120" s="35" t="str">
        <f t="shared" si="68"/>
        <v/>
      </c>
      <c r="F120" t="str">
        <f t="shared" si="69"/>
        <v/>
      </c>
      <c r="G120" s="10" t="str">
        <f t="shared" si="70"/>
        <v/>
      </c>
      <c r="H120" t="str">
        <f t="shared" si="69"/>
        <v/>
      </c>
      <c r="I120" s="10" t="str">
        <f t="shared" si="70"/>
        <v/>
      </c>
      <c r="J120" t="str">
        <f t="shared" si="69"/>
        <v/>
      </c>
      <c r="K120" s="10" t="str">
        <f t="shared" ref="K120" si="117">IF(J120&lt;&gt;"",J120/$E120,"")</f>
        <v/>
      </c>
    </row>
    <row r="121" spans="1:11" x14ac:dyDescent="0.25">
      <c r="A121" s="33"/>
      <c r="B121" s="12"/>
      <c r="C121" s="12"/>
      <c r="D121" s="12"/>
      <c r="E121" s="35" t="str">
        <f t="shared" si="68"/>
        <v/>
      </c>
      <c r="F121" t="str">
        <f t="shared" si="69"/>
        <v/>
      </c>
      <c r="G121" s="10" t="str">
        <f t="shared" si="70"/>
        <v/>
      </c>
      <c r="H121" t="str">
        <f t="shared" si="69"/>
        <v/>
      </c>
      <c r="I121" s="10" t="str">
        <f t="shared" si="70"/>
        <v/>
      </c>
      <c r="J121" t="str">
        <f t="shared" si="69"/>
        <v/>
      </c>
      <c r="K121" s="10" t="str">
        <f t="shared" ref="K121" si="118">IF(J121&lt;&gt;"",J121/$E121,"")</f>
        <v/>
      </c>
    </row>
    <row r="122" spans="1:11" x14ac:dyDescent="0.25">
      <c r="A122" s="33"/>
      <c r="B122" s="12"/>
      <c r="C122" s="12"/>
      <c r="D122" s="12"/>
      <c r="E122" s="35" t="str">
        <f t="shared" si="68"/>
        <v/>
      </c>
      <c r="F122" t="str">
        <f t="shared" si="69"/>
        <v/>
      </c>
      <c r="G122" s="10" t="str">
        <f t="shared" si="70"/>
        <v/>
      </c>
      <c r="H122" t="str">
        <f t="shared" si="69"/>
        <v/>
      </c>
      <c r="I122" s="10" t="str">
        <f t="shared" si="70"/>
        <v/>
      </c>
      <c r="J122" t="str">
        <f t="shared" si="69"/>
        <v/>
      </c>
      <c r="K122" s="10" t="str">
        <f t="shared" ref="K122" si="119">IF(J122&lt;&gt;"",J122/$E122,"")</f>
        <v/>
      </c>
    </row>
    <row r="123" spans="1:11" x14ac:dyDescent="0.25">
      <c r="A123" s="33"/>
      <c r="B123" s="12"/>
      <c r="C123" s="12"/>
      <c r="D123" s="12"/>
      <c r="E123" s="35" t="str">
        <f t="shared" si="68"/>
        <v/>
      </c>
      <c r="F123" t="str">
        <f t="shared" si="69"/>
        <v/>
      </c>
      <c r="G123" s="10" t="str">
        <f t="shared" si="70"/>
        <v/>
      </c>
      <c r="H123" t="str">
        <f t="shared" si="69"/>
        <v/>
      </c>
      <c r="I123" s="10" t="str">
        <f t="shared" si="70"/>
        <v/>
      </c>
      <c r="J123" t="str">
        <f t="shared" si="69"/>
        <v/>
      </c>
      <c r="K123" s="10" t="str">
        <f t="shared" ref="K123" si="120">IF(J123&lt;&gt;"",J123/$E123,"")</f>
        <v/>
      </c>
    </row>
    <row r="124" spans="1:11" x14ac:dyDescent="0.25">
      <c r="A124" s="33"/>
      <c r="B124" s="12"/>
      <c r="C124" s="12"/>
      <c r="D124" s="12"/>
      <c r="E124" s="35" t="str">
        <f t="shared" si="68"/>
        <v/>
      </c>
      <c r="F124" t="str">
        <f t="shared" si="69"/>
        <v/>
      </c>
      <c r="G124" s="10" t="str">
        <f t="shared" si="70"/>
        <v/>
      </c>
      <c r="H124" t="str">
        <f t="shared" si="69"/>
        <v/>
      </c>
      <c r="I124" s="10" t="str">
        <f t="shared" si="70"/>
        <v/>
      </c>
      <c r="J124" t="str">
        <f t="shared" si="69"/>
        <v/>
      </c>
      <c r="K124" s="10" t="str">
        <f t="shared" ref="K124" si="121">IF(J124&lt;&gt;"",J124/$E124,"")</f>
        <v/>
      </c>
    </row>
    <row r="125" spans="1:11" x14ac:dyDescent="0.25">
      <c r="A125" s="33"/>
      <c r="B125" s="12"/>
      <c r="C125" s="12"/>
      <c r="D125" s="12"/>
      <c r="E125" s="35" t="str">
        <f t="shared" si="68"/>
        <v/>
      </c>
      <c r="F125" t="str">
        <f t="shared" si="69"/>
        <v/>
      </c>
      <c r="G125" s="10" t="str">
        <f t="shared" si="70"/>
        <v/>
      </c>
      <c r="H125" t="str">
        <f t="shared" si="69"/>
        <v/>
      </c>
      <c r="I125" s="10" t="str">
        <f t="shared" si="70"/>
        <v/>
      </c>
      <c r="J125" t="str">
        <f t="shared" si="69"/>
        <v/>
      </c>
      <c r="K125" s="10" t="str">
        <f t="shared" ref="K125" si="122">IF(J125&lt;&gt;"",J125/$E125,"")</f>
        <v/>
      </c>
    </row>
    <row r="126" spans="1:11" x14ac:dyDescent="0.25">
      <c r="A126" s="33"/>
      <c r="B126" s="12"/>
      <c r="C126" s="12"/>
      <c r="D126" s="12"/>
      <c r="E126" s="35" t="str">
        <f t="shared" si="68"/>
        <v/>
      </c>
      <c r="F126" t="str">
        <f t="shared" si="69"/>
        <v/>
      </c>
      <c r="G126" s="10" t="str">
        <f t="shared" si="70"/>
        <v/>
      </c>
      <c r="H126" t="str">
        <f t="shared" si="69"/>
        <v/>
      </c>
      <c r="I126" s="10" t="str">
        <f t="shared" si="70"/>
        <v/>
      </c>
      <c r="J126" t="str">
        <f t="shared" si="69"/>
        <v/>
      </c>
      <c r="K126" s="10" t="str">
        <f t="shared" ref="K126" si="123">IF(J126&lt;&gt;"",J126/$E126,"")</f>
        <v/>
      </c>
    </row>
    <row r="127" spans="1:11" x14ac:dyDescent="0.25">
      <c r="A127" s="33"/>
      <c r="B127" s="12"/>
      <c r="C127" s="12"/>
      <c r="D127" s="12"/>
      <c r="E127" s="35" t="str">
        <f t="shared" si="68"/>
        <v/>
      </c>
      <c r="F127" t="str">
        <f t="shared" si="69"/>
        <v/>
      </c>
      <c r="G127" s="10" t="str">
        <f t="shared" si="70"/>
        <v/>
      </c>
      <c r="H127" t="str">
        <f t="shared" si="69"/>
        <v/>
      </c>
      <c r="I127" s="10" t="str">
        <f t="shared" si="70"/>
        <v/>
      </c>
      <c r="J127" t="str">
        <f t="shared" si="69"/>
        <v/>
      </c>
      <c r="K127" s="10" t="str">
        <f t="shared" ref="K127" si="124">IF(J127&lt;&gt;"",J127/$E127,"")</f>
        <v/>
      </c>
    </row>
    <row r="128" spans="1:11" x14ac:dyDescent="0.25">
      <c r="A128" s="33"/>
      <c r="B128" s="12"/>
      <c r="C128" s="12"/>
      <c r="D128" s="12"/>
      <c r="E128" s="35" t="str">
        <f t="shared" si="68"/>
        <v/>
      </c>
      <c r="F128" t="str">
        <f t="shared" si="69"/>
        <v/>
      </c>
      <c r="G128" s="10" t="str">
        <f t="shared" si="70"/>
        <v/>
      </c>
      <c r="H128" t="str">
        <f t="shared" si="69"/>
        <v/>
      </c>
      <c r="I128" s="10" t="str">
        <f t="shared" si="70"/>
        <v/>
      </c>
      <c r="J128" t="str">
        <f t="shared" si="69"/>
        <v/>
      </c>
      <c r="K128" s="10" t="str">
        <f t="shared" ref="K128" si="125">IF(J128&lt;&gt;"",J128/$E128,"")</f>
        <v/>
      </c>
    </row>
    <row r="129" spans="1:11" x14ac:dyDescent="0.25">
      <c r="A129" s="33"/>
      <c r="B129" s="12"/>
      <c r="C129" s="12"/>
      <c r="D129" s="12"/>
      <c r="E129" s="35" t="str">
        <f t="shared" si="68"/>
        <v/>
      </c>
      <c r="F129" t="str">
        <f t="shared" si="69"/>
        <v/>
      </c>
      <c r="G129" s="10" t="str">
        <f t="shared" si="70"/>
        <v/>
      </c>
      <c r="H129" t="str">
        <f t="shared" si="69"/>
        <v/>
      </c>
      <c r="I129" s="10" t="str">
        <f t="shared" si="70"/>
        <v/>
      </c>
      <c r="J129" t="str">
        <f t="shared" si="69"/>
        <v/>
      </c>
      <c r="K129" s="10" t="str">
        <f t="shared" ref="K129" si="126">IF(J129&lt;&gt;"",J129/$E129,"")</f>
        <v/>
      </c>
    </row>
    <row r="130" spans="1:11" x14ac:dyDescent="0.25">
      <c r="A130" s="33"/>
      <c r="B130" s="12"/>
      <c r="C130" s="12"/>
      <c r="D130" s="12"/>
      <c r="E130" s="35" t="str">
        <f t="shared" si="68"/>
        <v/>
      </c>
      <c r="F130" t="str">
        <f t="shared" si="69"/>
        <v/>
      </c>
      <c r="G130" s="10" t="str">
        <f t="shared" si="70"/>
        <v/>
      </c>
      <c r="H130" t="str">
        <f t="shared" si="69"/>
        <v/>
      </c>
      <c r="I130" s="10" t="str">
        <f t="shared" si="70"/>
        <v/>
      </c>
      <c r="J130" t="str">
        <f t="shared" si="69"/>
        <v/>
      </c>
      <c r="K130" s="10" t="str">
        <f t="shared" ref="K130" si="127">IF(J130&lt;&gt;"",J130/$E130,"")</f>
        <v/>
      </c>
    </row>
    <row r="131" spans="1:11" x14ac:dyDescent="0.25">
      <c r="A131" s="33"/>
      <c r="B131" s="12"/>
      <c r="C131" s="12"/>
      <c r="D131" s="12"/>
      <c r="E131" s="35" t="str">
        <f t="shared" si="68"/>
        <v/>
      </c>
      <c r="F131" t="str">
        <f t="shared" si="69"/>
        <v/>
      </c>
      <c r="G131" s="10" t="str">
        <f t="shared" si="70"/>
        <v/>
      </c>
      <c r="H131" t="str">
        <f t="shared" si="69"/>
        <v/>
      </c>
      <c r="I131" s="10" t="str">
        <f t="shared" si="70"/>
        <v/>
      </c>
      <c r="J131" t="str">
        <f t="shared" si="69"/>
        <v/>
      </c>
      <c r="K131" s="10" t="str">
        <f t="shared" ref="K131" si="128">IF(J131&lt;&gt;"",J131/$E131,"")</f>
        <v/>
      </c>
    </row>
    <row r="132" spans="1:11" x14ac:dyDescent="0.25">
      <c r="A132" s="33"/>
      <c r="B132" s="12"/>
      <c r="C132" s="12"/>
      <c r="D132" s="12"/>
      <c r="E132" s="35" t="str">
        <f t="shared" si="68"/>
        <v/>
      </c>
      <c r="F132" t="str">
        <f t="shared" si="69"/>
        <v/>
      </c>
      <c r="G132" s="10" t="str">
        <f t="shared" si="70"/>
        <v/>
      </c>
      <c r="H132" t="str">
        <f t="shared" si="69"/>
        <v/>
      </c>
      <c r="I132" s="10" t="str">
        <f t="shared" si="70"/>
        <v/>
      </c>
      <c r="J132" t="str">
        <f t="shared" si="69"/>
        <v/>
      </c>
      <c r="K132" s="10" t="str">
        <f t="shared" ref="K132" si="129">IF(J132&lt;&gt;"",J132/$E132,"")</f>
        <v/>
      </c>
    </row>
    <row r="133" spans="1:11" x14ac:dyDescent="0.25">
      <c r="A133" s="33"/>
      <c r="B133" s="12"/>
      <c r="C133" s="12"/>
      <c r="D133" s="12"/>
      <c r="E133" s="35" t="str">
        <f t="shared" si="68"/>
        <v/>
      </c>
      <c r="F133" t="str">
        <f t="shared" si="69"/>
        <v/>
      </c>
      <c r="G133" s="10" t="str">
        <f t="shared" si="70"/>
        <v/>
      </c>
      <c r="H133" t="str">
        <f t="shared" si="69"/>
        <v/>
      </c>
      <c r="I133" s="10" t="str">
        <f t="shared" si="70"/>
        <v/>
      </c>
      <c r="J133" t="str">
        <f t="shared" si="69"/>
        <v/>
      </c>
      <c r="K133" s="10" t="str">
        <f t="shared" ref="K133" si="130">IF(J133&lt;&gt;"",J133/$E133,"")</f>
        <v/>
      </c>
    </row>
    <row r="134" spans="1:11" x14ac:dyDescent="0.25">
      <c r="A134" s="33"/>
      <c r="B134" s="12"/>
      <c r="C134" s="12"/>
      <c r="D134" s="12"/>
      <c r="E134" s="35" t="str">
        <f t="shared" si="68"/>
        <v/>
      </c>
      <c r="F134" t="str">
        <f t="shared" si="69"/>
        <v/>
      </c>
      <c r="G134" s="10" t="str">
        <f t="shared" si="70"/>
        <v/>
      </c>
      <c r="H134" t="str">
        <f t="shared" si="69"/>
        <v/>
      </c>
      <c r="I134" s="10" t="str">
        <f t="shared" si="70"/>
        <v/>
      </c>
      <c r="J134" t="str">
        <f t="shared" si="69"/>
        <v/>
      </c>
      <c r="K134" s="10" t="str">
        <f t="shared" ref="K134" si="131">IF(J134&lt;&gt;"",J134/$E134,"")</f>
        <v/>
      </c>
    </row>
    <row r="135" spans="1:11" x14ac:dyDescent="0.25">
      <c r="A135" s="33"/>
      <c r="B135" s="12"/>
      <c r="C135" s="12"/>
      <c r="D135" s="12"/>
      <c r="E135" s="35" t="str">
        <f t="shared" si="68"/>
        <v/>
      </c>
      <c r="F135" t="str">
        <f t="shared" si="69"/>
        <v/>
      </c>
      <c r="G135" s="10" t="str">
        <f t="shared" si="70"/>
        <v/>
      </c>
      <c r="H135" t="str">
        <f t="shared" si="69"/>
        <v/>
      </c>
      <c r="I135" s="10" t="str">
        <f t="shared" si="70"/>
        <v/>
      </c>
      <c r="J135" t="str">
        <f t="shared" si="69"/>
        <v/>
      </c>
      <c r="K135" s="10" t="str">
        <f t="shared" ref="K135" si="132">IF(J135&lt;&gt;"",J135/$E135,"")</f>
        <v/>
      </c>
    </row>
    <row r="136" spans="1:11" x14ac:dyDescent="0.25">
      <c r="A136" s="33"/>
      <c r="B136" s="12"/>
      <c r="C136" s="12"/>
      <c r="D136" s="12"/>
      <c r="E136" s="35" t="str">
        <f t="shared" si="68"/>
        <v/>
      </c>
      <c r="F136" t="str">
        <f t="shared" si="69"/>
        <v/>
      </c>
      <c r="G136" s="10" t="str">
        <f t="shared" si="70"/>
        <v/>
      </c>
      <c r="H136" t="str">
        <f t="shared" si="69"/>
        <v/>
      </c>
      <c r="I136" s="10" t="str">
        <f t="shared" si="70"/>
        <v/>
      </c>
      <c r="J136" t="str">
        <f t="shared" si="69"/>
        <v/>
      </c>
      <c r="K136" s="10" t="str">
        <f t="shared" ref="K136" si="133">IF(J136&lt;&gt;"",J136/$E136,"")</f>
        <v/>
      </c>
    </row>
    <row r="137" spans="1:11" x14ac:dyDescent="0.25">
      <c r="A137" s="33"/>
      <c r="B137" s="12"/>
      <c r="C137" s="12"/>
      <c r="D137" s="12"/>
      <c r="E137" s="35" t="str">
        <f t="shared" si="68"/>
        <v/>
      </c>
      <c r="F137" t="str">
        <f t="shared" si="69"/>
        <v/>
      </c>
      <c r="G137" s="10" t="str">
        <f t="shared" si="70"/>
        <v/>
      </c>
      <c r="H137" t="str">
        <f t="shared" si="69"/>
        <v/>
      </c>
      <c r="I137" s="10" t="str">
        <f t="shared" si="70"/>
        <v/>
      </c>
      <c r="J137" t="str">
        <f t="shared" si="69"/>
        <v/>
      </c>
      <c r="K137" s="10" t="str">
        <f t="shared" ref="K137" si="134">IF(J137&lt;&gt;"",J137/$E137,"")</f>
        <v/>
      </c>
    </row>
    <row r="138" spans="1:11" x14ac:dyDescent="0.25">
      <c r="A138" s="33"/>
      <c r="B138" s="12"/>
      <c r="C138" s="12"/>
      <c r="D138" s="12"/>
      <c r="E138" s="35" t="str">
        <f t="shared" ref="E138:E201" si="135">IF(AND(B138&gt;0,C138&gt;0),B138*C138,"")</f>
        <v/>
      </c>
      <c r="F138" t="str">
        <f t="shared" ref="F138:J201" si="136">IF($E138&lt;&gt;"",MIN($C138,F$413*($D138+1))*$B138,"")</f>
        <v/>
      </c>
      <c r="G138" s="10" t="str">
        <f t="shared" ref="G138:I201" si="137">IF(F138&lt;&gt;"",F138/$E138,"")</f>
        <v/>
      </c>
      <c r="H138" t="str">
        <f t="shared" si="136"/>
        <v/>
      </c>
      <c r="I138" s="10" t="str">
        <f t="shared" si="137"/>
        <v/>
      </c>
      <c r="J138" t="str">
        <f t="shared" si="136"/>
        <v/>
      </c>
      <c r="K138" s="10" t="str">
        <f t="shared" ref="K138" si="138">IF(J138&lt;&gt;"",J138/$E138,"")</f>
        <v/>
      </c>
    </row>
    <row r="139" spans="1:11" x14ac:dyDescent="0.25">
      <c r="A139" s="33"/>
      <c r="B139" s="12"/>
      <c r="C139" s="12"/>
      <c r="D139" s="12"/>
      <c r="E139" s="35" t="str">
        <f t="shared" si="135"/>
        <v/>
      </c>
      <c r="F139" t="str">
        <f t="shared" si="136"/>
        <v/>
      </c>
      <c r="G139" s="10" t="str">
        <f t="shared" si="137"/>
        <v/>
      </c>
      <c r="H139" t="str">
        <f t="shared" si="136"/>
        <v/>
      </c>
      <c r="I139" s="10" t="str">
        <f t="shared" si="137"/>
        <v/>
      </c>
      <c r="J139" t="str">
        <f t="shared" si="136"/>
        <v/>
      </c>
      <c r="K139" s="10" t="str">
        <f t="shared" ref="K139" si="139">IF(J139&lt;&gt;"",J139/$E139,"")</f>
        <v/>
      </c>
    </row>
    <row r="140" spans="1:11" x14ac:dyDescent="0.25">
      <c r="A140" s="33"/>
      <c r="B140" s="12"/>
      <c r="C140" s="12"/>
      <c r="D140" s="12"/>
      <c r="E140" s="35" t="str">
        <f t="shared" si="135"/>
        <v/>
      </c>
      <c r="F140" t="str">
        <f t="shared" si="136"/>
        <v/>
      </c>
      <c r="G140" s="10" t="str">
        <f t="shared" si="137"/>
        <v/>
      </c>
      <c r="H140" t="str">
        <f t="shared" si="136"/>
        <v/>
      </c>
      <c r="I140" s="10" t="str">
        <f t="shared" si="137"/>
        <v/>
      </c>
      <c r="J140" t="str">
        <f t="shared" si="136"/>
        <v/>
      </c>
      <c r="K140" s="10" t="str">
        <f t="shared" ref="K140" si="140">IF(J140&lt;&gt;"",J140/$E140,"")</f>
        <v/>
      </c>
    </row>
    <row r="141" spans="1:11" x14ac:dyDescent="0.25">
      <c r="A141" s="33"/>
      <c r="B141" s="12"/>
      <c r="C141" s="12"/>
      <c r="D141" s="12"/>
      <c r="E141" s="35" t="str">
        <f t="shared" si="135"/>
        <v/>
      </c>
      <c r="F141" t="str">
        <f t="shared" si="136"/>
        <v/>
      </c>
      <c r="G141" s="10" t="str">
        <f t="shared" si="137"/>
        <v/>
      </c>
      <c r="H141" t="str">
        <f t="shared" si="136"/>
        <v/>
      </c>
      <c r="I141" s="10" t="str">
        <f t="shared" si="137"/>
        <v/>
      </c>
      <c r="J141" t="str">
        <f t="shared" si="136"/>
        <v/>
      </c>
      <c r="K141" s="10" t="str">
        <f t="shared" ref="K141" si="141">IF(J141&lt;&gt;"",J141/$E141,"")</f>
        <v/>
      </c>
    </row>
    <row r="142" spans="1:11" x14ac:dyDescent="0.25">
      <c r="A142" s="33"/>
      <c r="B142" s="12"/>
      <c r="C142" s="12"/>
      <c r="D142" s="12"/>
      <c r="E142" s="35" t="str">
        <f t="shared" si="135"/>
        <v/>
      </c>
      <c r="F142" t="str">
        <f t="shared" si="136"/>
        <v/>
      </c>
      <c r="G142" s="10" t="str">
        <f t="shared" si="137"/>
        <v/>
      </c>
      <c r="H142" t="str">
        <f t="shared" si="136"/>
        <v/>
      </c>
      <c r="I142" s="10" t="str">
        <f t="shared" si="137"/>
        <v/>
      </c>
      <c r="J142" t="str">
        <f t="shared" si="136"/>
        <v/>
      </c>
      <c r="K142" s="10" t="str">
        <f t="shared" ref="K142" si="142">IF(J142&lt;&gt;"",J142/$E142,"")</f>
        <v/>
      </c>
    </row>
    <row r="143" spans="1:11" x14ac:dyDescent="0.25">
      <c r="A143" s="33"/>
      <c r="B143" s="12"/>
      <c r="C143" s="12"/>
      <c r="D143" s="12"/>
      <c r="E143" s="35" t="str">
        <f t="shared" si="135"/>
        <v/>
      </c>
      <c r="F143" t="str">
        <f t="shared" si="136"/>
        <v/>
      </c>
      <c r="G143" s="10" t="str">
        <f t="shared" si="137"/>
        <v/>
      </c>
      <c r="H143" t="str">
        <f t="shared" si="136"/>
        <v/>
      </c>
      <c r="I143" s="10" t="str">
        <f t="shared" si="137"/>
        <v/>
      </c>
      <c r="J143" t="str">
        <f t="shared" si="136"/>
        <v/>
      </c>
      <c r="K143" s="10" t="str">
        <f t="shared" ref="K143" si="143">IF(J143&lt;&gt;"",J143/$E143,"")</f>
        <v/>
      </c>
    </row>
    <row r="144" spans="1:11" x14ac:dyDescent="0.25">
      <c r="A144" s="33"/>
      <c r="B144" s="12"/>
      <c r="C144" s="12"/>
      <c r="D144" s="12"/>
      <c r="E144" s="35" t="str">
        <f t="shared" si="135"/>
        <v/>
      </c>
      <c r="F144" t="str">
        <f t="shared" si="136"/>
        <v/>
      </c>
      <c r="G144" s="10" t="str">
        <f t="shared" si="137"/>
        <v/>
      </c>
      <c r="H144" t="str">
        <f t="shared" si="136"/>
        <v/>
      </c>
      <c r="I144" s="10" t="str">
        <f t="shared" si="137"/>
        <v/>
      </c>
      <c r="J144" t="str">
        <f t="shared" si="136"/>
        <v/>
      </c>
      <c r="K144" s="10" t="str">
        <f t="shared" ref="K144" si="144">IF(J144&lt;&gt;"",J144/$E144,"")</f>
        <v/>
      </c>
    </row>
    <row r="145" spans="1:11" x14ac:dyDescent="0.25">
      <c r="A145" s="33"/>
      <c r="B145" s="12"/>
      <c r="C145" s="12"/>
      <c r="D145" s="12"/>
      <c r="E145" s="35" t="str">
        <f t="shared" si="135"/>
        <v/>
      </c>
      <c r="F145" t="str">
        <f t="shared" si="136"/>
        <v/>
      </c>
      <c r="G145" s="10" t="str">
        <f t="shared" si="137"/>
        <v/>
      </c>
      <c r="H145" t="str">
        <f t="shared" si="136"/>
        <v/>
      </c>
      <c r="I145" s="10" t="str">
        <f t="shared" si="137"/>
        <v/>
      </c>
      <c r="J145" t="str">
        <f t="shared" si="136"/>
        <v/>
      </c>
      <c r="K145" s="10" t="str">
        <f t="shared" ref="K145" si="145">IF(J145&lt;&gt;"",J145/$E145,"")</f>
        <v/>
      </c>
    </row>
    <row r="146" spans="1:11" x14ac:dyDescent="0.25">
      <c r="A146" s="33"/>
      <c r="B146" s="12"/>
      <c r="C146" s="12"/>
      <c r="D146" s="12"/>
      <c r="E146" s="35" t="str">
        <f t="shared" si="135"/>
        <v/>
      </c>
      <c r="F146" t="str">
        <f t="shared" si="136"/>
        <v/>
      </c>
      <c r="G146" s="10" t="str">
        <f t="shared" si="137"/>
        <v/>
      </c>
      <c r="H146" t="str">
        <f t="shared" si="136"/>
        <v/>
      </c>
      <c r="I146" s="10" t="str">
        <f t="shared" si="137"/>
        <v/>
      </c>
      <c r="J146" t="str">
        <f t="shared" si="136"/>
        <v/>
      </c>
      <c r="K146" s="10" t="str">
        <f t="shared" ref="K146" si="146">IF(J146&lt;&gt;"",J146/$E146,"")</f>
        <v/>
      </c>
    </row>
    <row r="147" spans="1:11" x14ac:dyDescent="0.25">
      <c r="A147" s="33"/>
      <c r="B147" s="12"/>
      <c r="C147" s="12"/>
      <c r="D147" s="12"/>
      <c r="E147" s="35" t="str">
        <f t="shared" si="135"/>
        <v/>
      </c>
      <c r="F147" t="str">
        <f t="shared" si="136"/>
        <v/>
      </c>
      <c r="G147" s="10" t="str">
        <f t="shared" si="137"/>
        <v/>
      </c>
      <c r="H147" t="str">
        <f t="shared" si="136"/>
        <v/>
      </c>
      <c r="I147" s="10" t="str">
        <f t="shared" si="137"/>
        <v/>
      </c>
      <c r="J147" t="str">
        <f t="shared" si="136"/>
        <v/>
      </c>
      <c r="K147" s="10" t="str">
        <f t="shared" ref="K147" si="147">IF(J147&lt;&gt;"",J147/$E147,"")</f>
        <v/>
      </c>
    </row>
    <row r="148" spans="1:11" x14ac:dyDescent="0.25">
      <c r="A148" s="33"/>
      <c r="B148" s="12"/>
      <c r="C148" s="12"/>
      <c r="D148" s="12"/>
      <c r="E148" s="35" t="str">
        <f t="shared" si="135"/>
        <v/>
      </c>
      <c r="F148" t="str">
        <f t="shared" si="136"/>
        <v/>
      </c>
      <c r="G148" s="10" t="str">
        <f t="shared" si="137"/>
        <v/>
      </c>
      <c r="H148" t="str">
        <f t="shared" si="136"/>
        <v/>
      </c>
      <c r="I148" s="10" t="str">
        <f t="shared" si="137"/>
        <v/>
      </c>
      <c r="J148" t="str">
        <f t="shared" si="136"/>
        <v/>
      </c>
      <c r="K148" s="10" t="str">
        <f t="shared" ref="K148" si="148">IF(J148&lt;&gt;"",J148/$E148,"")</f>
        <v/>
      </c>
    </row>
    <row r="149" spans="1:11" x14ac:dyDescent="0.25">
      <c r="A149" s="33"/>
      <c r="B149" s="12"/>
      <c r="C149" s="12"/>
      <c r="D149" s="12"/>
      <c r="E149" s="35" t="str">
        <f t="shared" si="135"/>
        <v/>
      </c>
      <c r="F149" t="str">
        <f t="shared" si="136"/>
        <v/>
      </c>
      <c r="G149" s="10" t="str">
        <f t="shared" si="137"/>
        <v/>
      </c>
      <c r="H149" t="str">
        <f t="shared" si="136"/>
        <v/>
      </c>
      <c r="I149" s="10" t="str">
        <f t="shared" si="137"/>
        <v/>
      </c>
      <c r="J149" t="str">
        <f t="shared" si="136"/>
        <v/>
      </c>
      <c r="K149" s="10" t="str">
        <f t="shared" ref="K149" si="149">IF(J149&lt;&gt;"",J149/$E149,"")</f>
        <v/>
      </c>
    </row>
    <row r="150" spans="1:11" x14ac:dyDescent="0.25">
      <c r="A150" s="33"/>
      <c r="B150" s="12"/>
      <c r="C150" s="12"/>
      <c r="D150" s="12"/>
      <c r="E150" s="35" t="str">
        <f t="shared" si="135"/>
        <v/>
      </c>
      <c r="F150" t="str">
        <f t="shared" si="136"/>
        <v/>
      </c>
      <c r="G150" s="10" t="str">
        <f t="shared" si="137"/>
        <v/>
      </c>
      <c r="H150" t="str">
        <f t="shared" si="136"/>
        <v/>
      </c>
      <c r="I150" s="10" t="str">
        <f t="shared" si="137"/>
        <v/>
      </c>
      <c r="J150" t="str">
        <f t="shared" si="136"/>
        <v/>
      </c>
      <c r="K150" s="10" t="str">
        <f t="shared" ref="K150" si="150">IF(J150&lt;&gt;"",J150/$E150,"")</f>
        <v/>
      </c>
    </row>
    <row r="151" spans="1:11" x14ac:dyDescent="0.25">
      <c r="A151" s="33"/>
      <c r="B151" s="12"/>
      <c r="C151" s="12"/>
      <c r="D151" s="12"/>
      <c r="E151" s="35" t="str">
        <f t="shared" si="135"/>
        <v/>
      </c>
      <c r="F151" t="str">
        <f t="shared" si="136"/>
        <v/>
      </c>
      <c r="G151" s="10" t="str">
        <f t="shared" si="137"/>
        <v/>
      </c>
      <c r="H151" t="str">
        <f t="shared" si="136"/>
        <v/>
      </c>
      <c r="I151" s="10" t="str">
        <f t="shared" si="137"/>
        <v/>
      </c>
      <c r="J151" t="str">
        <f t="shared" si="136"/>
        <v/>
      </c>
      <c r="K151" s="10" t="str">
        <f t="shared" ref="K151" si="151">IF(J151&lt;&gt;"",J151/$E151,"")</f>
        <v/>
      </c>
    </row>
    <row r="152" spans="1:11" x14ac:dyDescent="0.25">
      <c r="A152" s="33"/>
      <c r="B152" s="12"/>
      <c r="C152" s="12"/>
      <c r="D152" s="12"/>
      <c r="E152" s="35" t="str">
        <f t="shared" si="135"/>
        <v/>
      </c>
      <c r="F152" t="str">
        <f t="shared" si="136"/>
        <v/>
      </c>
      <c r="G152" s="10" t="str">
        <f t="shared" si="137"/>
        <v/>
      </c>
      <c r="H152" t="str">
        <f t="shared" si="136"/>
        <v/>
      </c>
      <c r="I152" s="10" t="str">
        <f t="shared" si="137"/>
        <v/>
      </c>
      <c r="J152" t="str">
        <f t="shared" si="136"/>
        <v/>
      </c>
      <c r="K152" s="10" t="str">
        <f t="shared" ref="K152" si="152">IF(J152&lt;&gt;"",J152/$E152,"")</f>
        <v/>
      </c>
    </row>
    <row r="153" spans="1:11" x14ac:dyDescent="0.25">
      <c r="A153" s="33"/>
      <c r="B153" s="12"/>
      <c r="C153" s="12"/>
      <c r="D153" s="12"/>
      <c r="E153" s="35" t="str">
        <f t="shared" si="135"/>
        <v/>
      </c>
      <c r="F153" t="str">
        <f t="shared" si="136"/>
        <v/>
      </c>
      <c r="G153" s="10" t="str">
        <f t="shared" si="137"/>
        <v/>
      </c>
      <c r="H153" t="str">
        <f t="shared" si="136"/>
        <v/>
      </c>
      <c r="I153" s="10" t="str">
        <f t="shared" si="137"/>
        <v/>
      </c>
      <c r="J153" t="str">
        <f t="shared" si="136"/>
        <v/>
      </c>
      <c r="K153" s="10" t="str">
        <f t="shared" ref="K153" si="153">IF(J153&lt;&gt;"",J153/$E153,"")</f>
        <v/>
      </c>
    </row>
    <row r="154" spans="1:11" x14ac:dyDescent="0.25">
      <c r="A154" s="33"/>
      <c r="B154" s="12"/>
      <c r="C154" s="12"/>
      <c r="D154" s="12"/>
      <c r="E154" s="35" t="str">
        <f t="shared" si="135"/>
        <v/>
      </c>
      <c r="F154" t="str">
        <f t="shared" si="136"/>
        <v/>
      </c>
      <c r="G154" s="10" t="str">
        <f t="shared" si="137"/>
        <v/>
      </c>
      <c r="H154" t="str">
        <f t="shared" si="136"/>
        <v/>
      </c>
      <c r="I154" s="10" t="str">
        <f t="shared" si="137"/>
        <v/>
      </c>
      <c r="J154" t="str">
        <f t="shared" si="136"/>
        <v/>
      </c>
      <c r="K154" s="10" t="str">
        <f t="shared" ref="K154" si="154">IF(J154&lt;&gt;"",J154/$E154,"")</f>
        <v/>
      </c>
    </row>
    <row r="155" spans="1:11" x14ac:dyDescent="0.25">
      <c r="A155" s="33"/>
      <c r="B155" s="12"/>
      <c r="C155" s="12"/>
      <c r="D155" s="12"/>
      <c r="E155" s="35" t="str">
        <f t="shared" si="135"/>
        <v/>
      </c>
      <c r="F155" t="str">
        <f t="shared" si="136"/>
        <v/>
      </c>
      <c r="G155" s="10" t="str">
        <f t="shared" si="137"/>
        <v/>
      </c>
      <c r="H155" t="str">
        <f t="shared" si="136"/>
        <v/>
      </c>
      <c r="I155" s="10" t="str">
        <f t="shared" si="137"/>
        <v/>
      </c>
      <c r="J155" t="str">
        <f t="shared" si="136"/>
        <v/>
      </c>
      <c r="K155" s="10" t="str">
        <f t="shared" ref="K155" si="155">IF(J155&lt;&gt;"",J155/$E155,"")</f>
        <v/>
      </c>
    </row>
    <row r="156" spans="1:11" x14ac:dyDescent="0.25">
      <c r="A156" s="33"/>
      <c r="B156" s="12"/>
      <c r="C156" s="12"/>
      <c r="D156" s="12"/>
      <c r="E156" s="35" t="str">
        <f t="shared" si="135"/>
        <v/>
      </c>
      <c r="F156" t="str">
        <f t="shared" si="136"/>
        <v/>
      </c>
      <c r="G156" s="10" t="str">
        <f t="shared" si="137"/>
        <v/>
      </c>
      <c r="H156" t="str">
        <f t="shared" si="136"/>
        <v/>
      </c>
      <c r="I156" s="10" t="str">
        <f t="shared" si="137"/>
        <v/>
      </c>
      <c r="J156" t="str">
        <f t="shared" si="136"/>
        <v/>
      </c>
      <c r="K156" s="10" t="str">
        <f t="shared" ref="K156" si="156">IF(J156&lt;&gt;"",J156/$E156,"")</f>
        <v/>
      </c>
    </row>
    <row r="157" spans="1:11" x14ac:dyDescent="0.25">
      <c r="A157" s="33"/>
      <c r="B157" s="12"/>
      <c r="C157" s="12"/>
      <c r="D157" s="12"/>
      <c r="E157" s="35" t="str">
        <f t="shared" si="135"/>
        <v/>
      </c>
      <c r="F157" t="str">
        <f t="shared" si="136"/>
        <v/>
      </c>
      <c r="G157" s="10" t="str">
        <f t="shared" si="137"/>
        <v/>
      </c>
      <c r="H157" t="str">
        <f t="shared" si="136"/>
        <v/>
      </c>
      <c r="I157" s="10" t="str">
        <f t="shared" si="137"/>
        <v/>
      </c>
      <c r="J157" t="str">
        <f t="shared" si="136"/>
        <v/>
      </c>
      <c r="K157" s="10" t="str">
        <f t="shared" ref="K157" si="157">IF(J157&lt;&gt;"",J157/$E157,"")</f>
        <v/>
      </c>
    </row>
    <row r="158" spans="1:11" x14ac:dyDescent="0.25">
      <c r="A158" s="33"/>
      <c r="B158" s="12"/>
      <c r="C158" s="12"/>
      <c r="D158" s="12"/>
      <c r="E158" s="35" t="str">
        <f t="shared" si="135"/>
        <v/>
      </c>
      <c r="F158" t="str">
        <f t="shared" si="136"/>
        <v/>
      </c>
      <c r="G158" s="10" t="str">
        <f t="shared" si="137"/>
        <v/>
      </c>
      <c r="H158" t="str">
        <f t="shared" si="136"/>
        <v/>
      </c>
      <c r="I158" s="10" t="str">
        <f t="shared" si="137"/>
        <v/>
      </c>
      <c r="J158" t="str">
        <f t="shared" si="136"/>
        <v/>
      </c>
      <c r="K158" s="10" t="str">
        <f t="shared" ref="K158" si="158">IF(J158&lt;&gt;"",J158/$E158,"")</f>
        <v/>
      </c>
    </row>
    <row r="159" spans="1:11" x14ac:dyDescent="0.25">
      <c r="A159" s="33"/>
      <c r="B159" s="12"/>
      <c r="C159" s="12"/>
      <c r="D159" s="12"/>
      <c r="E159" s="35" t="str">
        <f t="shared" si="135"/>
        <v/>
      </c>
      <c r="F159" t="str">
        <f t="shared" si="136"/>
        <v/>
      </c>
      <c r="G159" s="10" t="str">
        <f t="shared" si="137"/>
        <v/>
      </c>
      <c r="H159" t="str">
        <f t="shared" si="136"/>
        <v/>
      </c>
      <c r="I159" s="10" t="str">
        <f t="shared" si="137"/>
        <v/>
      </c>
      <c r="J159" t="str">
        <f t="shared" si="136"/>
        <v/>
      </c>
      <c r="K159" s="10" t="str">
        <f t="shared" ref="K159" si="159">IF(J159&lt;&gt;"",J159/$E159,"")</f>
        <v/>
      </c>
    </row>
    <row r="160" spans="1:11" x14ac:dyDescent="0.25">
      <c r="A160" s="33"/>
      <c r="B160" s="12"/>
      <c r="C160" s="12"/>
      <c r="D160" s="12"/>
      <c r="E160" s="35" t="str">
        <f t="shared" si="135"/>
        <v/>
      </c>
      <c r="F160" t="str">
        <f t="shared" si="136"/>
        <v/>
      </c>
      <c r="G160" s="10" t="str">
        <f t="shared" si="137"/>
        <v/>
      </c>
      <c r="H160" t="str">
        <f t="shared" si="136"/>
        <v/>
      </c>
      <c r="I160" s="10" t="str">
        <f t="shared" si="137"/>
        <v/>
      </c>
      <c r="J160" t="str">
        <f t="shared" si="136"/>
        <v/>
      </c>
      <c r="K160" s="10" t="str">
        <f t="shared" ref="K160" si="160">IF(J160&lt;&gt;"",J160/$E160,"")</f>
        <v/>
      </c>
    </row>
    <row r="161" spans="1:11" x14ac:dyDescent="0.25">
      <c r="A161" s="33"/>
      <c r="B161" s="12"/>
      <c r="C161" s="12"/>
      <c r="D161" s="12"/>
      <c r="E161" s="35" t="str">
        <f t="shared" si="135"/>
        <v/>
      </c>
      <c r="F161" t="str">
        <f t="shared" si="136"/>
        <v/>
      </c>
      <c r="G161" s="10" t="str">
        <f t="shared" si="137"/>
        <v/>
      </c>
      <c r="H161" t="str">
        <f t="shared" si="136"/>
        <v/>
      </c>
      <c r="I161" s="10" t="str">
        <f t="shared" si="137"/>
        <v/>
      </c>
      <c r="J161" t="str">
        <f t="shared" si="136"/>
        <v/>
      </c>
      <c r="K161" s="10" t="str">
        <f t="shared" ref="K161" si="161">IF(J161&lt;&gt;"",J161/$E161,"")</f>
        <v/>
      </c>
    </row>
    <row r="162" spans="1:11" x14ac:dyDescent="0.25">
      <c r="A162" s="33"/>
      <c r="B162" s="12"/>
      <c r="C162" s="12"/>
      <c r="D162" s="12"/>
      <c r="E162" s="35" t="str">
        <f t="shared" si="135"/>
        <v/>
      </c>
      <c r="F162" t="str">
        <f t="shared" si="136"/>
        <v/>
      </c>
      <c r="G162" s="10" t="str">
        <f t="shared" si="137"/>
        <v/>
      </c>
      <c r="H162" t="str">
        <f t="shared" si="136"/>
        <v/>
      </c>
      <c r="I162" s="10" t="str">
        <f t="shared" si="137"/>
        <v/>
      </c>
      <c r="J162" t="str">
        <f t="shared" si="136"/>
        <v/>
      </c>
      <c r="K162" s="10" t="str">
        <f t="shared" ref="K162" si="162">IF(J162&lt;&gt;"",J162/$E162,"")</f>
        <v/>
      </c>
    </row>
    <row r="163" spans="1:11" x14ac:dyDescent="0.25">
      <c r="A163" s="33"/>
      <c r="B163" s="12"/>
      <c r="C163" s="12"/>
      <c r="D163" s="12"/>
      <c r="E163" s="35" t="str">
        <f t="shared" si="135"/>
        <v/>
      </c>
      <c r="F163" t="str">
        <f t="shared" si="136"/>
        <v/>
      </c>
      <c r="G163" s="10" t="str">
        <f t="shared" si="137"/>
        <v/>
      </c>
      <c r="H163" t="str">
        <f t="shared" si="136"/>
        <v/>
      </c>
      <c r="I163" s="10" t="str">
        <f t="shared" si="137"/>
        <v/>
      </c>
      <c r="J163" t="str">
        <f t="shared" si="136"/>
        <v/>
      </c>
      <c r="K163" s="10" t="str">
        <f t="shared" ref="K163" si="163">IF(J163&lt;&gt;"",J163/$E163,"")</f>
        <v/>
      </c>
    </row>
    <row r="164" spans="1:11" x14ac:dyDescent="0.25">
      <c r="A164" s="33"/>
      <c r="B164" s="12"/>
      <c r="C164" s="12"/>
      <c r="D164" s="12"/>
      <c r="E164" s="35" t="str">
        <f t="shared" si="135"/>
        <v/>
      </c>
      <c r="F164" t="str">
        <f t="shared" si="136"/>
        <v/>
      </c>
      <c r="G164" s="10" t="str">
        <f t="shared" si="137"/>
        <v/>
      </c>
      <c r="H164" t="str">
        <f t="shared" si="136"/>
        <v/>
      </c>
      <c r="I164" s="10" t="str">
        <f t="shared" si="137"/>
        <v/>
      </c>
      <c r="J164" t="str">
        <f t="shared" si="136"/>
        <v/>
      </c>
      <c r="K164" s="10" t="str">
        <f t="shared" ref="K164" si="164">IF(J164&lt;&gt;"",J164/$E164,"")</f>
        <v/>
      </c>
    </row>
    <row r="165" spans="1:11" x14ac:dyDescent="0.25">
      <c r="A165" s="33"/>
      <c r="B165" s="12"/>
      <c r="C165" s="12"/>
      <c r="D165" s="12"/>
      <c r="E165" s="35" t="str">
        <f t="shared" si="135"/>
        <v/>
      </c>
      <c r="F165" t="str">
        <f t="shared" si="136"/>
        <v/>
      </c>
      <c r="G165" s="10" t="str">
        <f t="shared" si="137"/>
        <v/>
      </c>
      <c r="H165" t="str">
        <f t="shared" si="136"/>
        <v/>
      </c>
      <c r="I165" s="10" t="str">
        <f t="shared" si="137"/>
        <v/>
      </c>
      <c r="J165" t="str">
        <f t="shared" si="136"/>
        <v/>
      </c>
      <c r="K165" s="10" t="str">
        <f t="shared" ref="K165" si="165">IF(J165&lt;&gt;"",J165/$E165,"")</f>
        <v/>
      </c>
    </row>
    <row r="166" spans="1:11" x14ac:dyDescent="0.25">
      <c r="A166" s="33"/>
      <c r="B166" s="12"/>
      <c r="C166" s="12"/>
      <c r="D166" s="12"/>
      <c r="E166" s="35" t="str">
        <f t="shared" si="135"/>
        <v/>
      </c>
      <c r="F166" t="str">
        <f t="shared" si="136"/>
        <v/>
      </c>
      <c r="G166" s="10" t="str">
        <f t="shared" si="137"/>
        <v/>
      </c>
      <c r="H166" t="str">
        <f t="shared" si="136"/>
        <v/>
      </c>
      <c r="I166" s="10" t="str">
        <f t="shared" si="137"/>
        <v/>
      </c>
      <c r="J166" t="str">
        <f t="shared" si="136"/>
        <v/>
      </c>
      <c r="K166" s="10" t="str">
        <f t="shared" ref="K166" si="166">IF(J166&lt;&gt;"",J166/$E166,"")</f>
        <v/>
      </c>
    </row>
    <row r="167" spans="1:11" x14ac:dyDescent="0.25">
      <c r="A167" s="33"/>
      <c r="B167" s="12"/>
      <c r="C167" s="12"/>
      <c r="D167" s="12"/>
      <c r="E167" s="35" t="str">
        <f t="shared" si="135"/>
        <v/>
      </c>
      <c r="F167" t="str">
        <f t="shared" si="136"/>
        <v/>
      </c>
      <c r="G167" s="10" t="str">
        <f t="shared" si="137"/>
        <v/>
      </c>
      <c r="H167" t="str">
        <f t="shared" si="136"/>
        <v/>
      </c>
      <c r="I167" s="10" t="str">
        <f t="shared" si="137"/>
        <v/>
      </c>
      <c r="J167" t="str">
        <f t="shared" si="136"/>
        <v/>
      </c>
      <c r="K167" s="10" t="str">
        <f t="shared" ref="K167" si="167">IF(J167&lt;&gt;"",J167/$E167,"")</f>
        <v/>
      </c>
    </row>
    <row r="168" spans="1:11" x14ac:dyDescent="0.25">
      <c r="A168" s="33"/>
      <c r="B168" s="12"/>
      <c r="C168" s="12"/>
      <c r="D168" s="12"/>
      <c r="E168" s="35" t="str">
        <f t="shared" si="135"/>
        <v/>
      </c>
      <c r="F168" t="str">
        <f t="shared" si="136"/>
        <v/>
      </c>
      <c r="G168" s="10" t="str">
        <f t="shared" si="137"/>
        <v/>
      </c>
      <c r="H168" t="str">
        <f t="shared" si="136"/>
        <v/>
      </c>
      <c r="I168" s="10" t="str">
        <f t="shared" si="137"/>
        <v/>
      </c>
      <c r="J168" t="str">
        <f t="shared" si="136"/>
        <v/>
      </c>
      <c r="K168" s="10" t="str">
        <f t="shared" ref="K168" si="168">IF(J168&lt;&gt;"",J168/$E168,"")</f>
        <v/>
      </c>
    </row>
    <row r="169" spans="1:11" x14ac:dyDescent="0.25">
      <c r="A169" s="33"/>
      <c r="B169" s="12"/>
      <c r="C169" s="12"/>
      <c r="D169" s="12"/>
      <c r="E169" s="35" t="str">
        <f t="shared" si="135"/>
        <v/>
      </c>
      <c r="F169" t="str">
        <f t="shared" si="136"/>
        <v/>
      </c>
      <c r="G169" s="10" t="str">
        <f t="shared" si="137"/>
        <v/>
      </c>
      <c r="H169" t="str">
        <f t="shared" si="136"/>
        <v/>
      </c>
      <c r="I169" s="10" t="str">
        <f t="shared" si="137"/>
        <v/>
      </c>
      <c r="J169" t="str">
        <f t="shared" si="136"/>
        <v/>
      </c>
      <c r="K169" s="10" t="str">
        <f t="shared" ref="K169" si="169">IF(J169&lt;&gt;"",J169/$E169,"")</f>
        <v/>
      </c>
    </row>
    <row r="170" spans="1:11" x14ac:dyDescent="0.25">
      <c r="A170" s="33"/>
      <c r="B170" s="12"/>
      <c r="C170" s="12"/>
      <c r="D170" s="12"/>
      <c r="E170" s="35" t="str">
        <f t="shared" si="135"/>
        <v/>
      </c>
      <c r="F170" t="str">
        <f t="shared" si="136"/>
        <v/>
      </c>
      <c r="G170" s="10" t="str">
        <f t="shared" si="137"/>
        <v/>
      </c>
      <c r="H170" t="str">
        <f t="shared" si="136"/>
        <v/>
      </c>
      <c r="I170" s="10" t="str">
        <f t="shared" si="137"/>
        <v/>
      </c>
      <c r="J170" t="str">
        <f t="shared" si="136"/>
        <v/>
      </c>
      <c r="K170" s="10" t="str">
        <f t="shared" ref="K170" si="170">IF(J170&lt;&gt;"",J170/$E170,"")</f>
        <v/>
      </c>
    </row>
    <row r="171" spans="1:11" x14ac:dyDescent="0.25">
      <c r="A171" s="33"/>
      <c r="B171" s="12"/>
      <c r="C171" s="12"/>
      <c r="D171" s="12"/>
      <c r="E171" s="35" t="str">
        <f t="shared" si="135"/>
        <v/>
      </c>
      <c r="F171" t="str">
        <f t="shared" si="136"/>
        <v/>
      </c>
      <c r="G171" s="10" t="str">
        <f t="shared" si="137"/>
        <v/>
      </c>
      <c r="H171" t="str">
        <f t="shared" si="136"/>
        <v/>
      </c>
      <c r="I171" s="10" t="str">
        <f t="shared" si="137"/>
        <v/>
      </c>
      <c r="J171" t="str">
        <f t="shared" si="136"/>
        <v/>
      </c>
      <c r="K171" s="10" t="str">
        <f t="shared" ref="K171" si="171">IF(J171&lt;&gt;"",J171/$E171,"")</f>
        <v/>
      </c>
    </row>
    <row r="172" spans="1:11" x14ac:dyDescent="0.25">
      <c r="A172" s="33"/>
      <c r="B172" s="12"/>
      <c r="C172" s="12"/>
      <c r="D172" s="12"/>
      <c r="E172" s="35" t="str">
        <f t="shared" si="135"/>
        <v/>
      </c>
      <c r="F172" t="str">
        <f t="shared" si="136"/>
        <v/>
      </c>
      <c r="G172" s="10" t="str">
        <f t="shared" si="137"/>
        <v/>
      </c>
      <c r="H172" t="str">
        <f t="shared" si="136"/>
        <v/>
      </c>
      <c r="I172" s="10" t="str">
        <f t="shared" si="137"/>
        <v/>
      </c>
      <c r="J172" t="str">
        <f t="shared" si="136"/>
        <v/>
      </c>
      <c r="K172" s="10" t="str">
        <f t="shared" ref="K172" si="172">IF(J172&lt;&gt;"",J172/$E172,"")</f>
        <v/>
      </c>
    </row>
    <row r="173" spans="1:11" x14ac:dyDescent="0.25">
      <c r="A173" s="33"/>
      <c r="B173" s="12"/>
      <c r="C173" s="12"/>
      <c r="D173" s="12"/>
      <c r="E173" s="35" t="str">
        <f t="shared" si="135"/>
        <v/>
      </c>
      <c r="F173" t="str">
        <f t="shared" si="136"/>
        <v/>
      </c>
      <c r="G173" s="10" t="str">
        <f t="shared" si="137"/>
        <v/>
      </c>
      <c r="H173" t="str">
        <f t="shared" si="136"/>
        <v/>
      </c>
      <c r="I173" s="10" t="str">
        <f t="shared" si="137"/>
        <v/>
      </c>
      <c r="J173" t="str">
        <f t="shared" si="136"/>
        <v/>
      </c>
      <c r="K173" s="10" t="str">
        <f t="shared" ref="K173" si="173">IF(J173&lt;&gt;"",J173/$E173,"")</f>
        <v/>
      </c>
    </row>
    <row r="174" spans="1:11" x14ac:dyDescent="0.25">
      <c r="A174" s="33"/>
      <c r="B174" s="12"/>
      <c r="C174" s="12"/>
      <c r="D174" s="12"/>
      <c r="E174" s="35" t="str">
        <f t="shared" si="135"/>
        <v/>
      </c>
      <c r="F174" t="str">
        <f t="shared" si="136"/>
        <v/>
      </c>
      <c r="G174" s="10" t="str">
        <f t="shared" si="137"/>
        <v/>
      </c>
      <c r="H174" t="str">
        <f t="shared" si="136"/>
        <v/>
      </c>
      <c r="I174" s="10" t="str">
        <f t="shared" si="137"/>
        <v/>
      </c>
      <c r="J174" t="str">
        <f t="shared" si="136"/>
        <v/>
      </c>
      <c r="K174" s="10" t="str">
        <f t="shared" ref="K174" si="174">IF(J174&lt;&gt;"",J174/$E174,"")</f>
        <v/>
      </c>
    </row>
    <row r="175" spans="1:11" x14ac:dyDescent="0.25">
      <c r="A175" s="33"/>
      <c r="B175" s="12"/>
      <c r="C175" s="12"/>
      <c r="D175" s="12"/>
      <c r="E175" s="35" t="str">
        <f t="shared" si="135"/>
        <v/>
      </c>
      <c r="F175" t="str">
        <f t="shared" si="136"/>
        <v/>
      </c>
      <c r="G175" s="10" t="str">
        <f t="shared" si="137"/>
        <v/>
      </c>
      <c r="H175" t="str">
        <f t="shared" si="136"/>
        <v/>
      </c>
      <c r="I175" s="10" t="str">
        <f t="shared" si="137"/>
        <v/>
      </c>
      <c r="J175" t="str">
        <f t="shared" si="136"/>
        <v/>
      </c>
      <c r="K175" s="10" t="str">
        <f t="shared" ref="K175" si="175">IF(J175&lt;&gt;"",J175/$E175,"")</f>
        <v/>
      </c>
    </row>
    <row r="176" spans="1:11" x14ac:dyDescent="0.25">
      <c r="A176" s="33"/>
      <c r="B176" s="12"/>
      <c r="C176" s="12"/>
      <c r="D176" s="12"/>
      <c r="E176" s="35" t="str">
        <f t="shared" si="135"/>
        <v/>
      </c>
      <c r="F176" t="str">
        <f t="shared" si="136"/>
        <v/>
      </c>
      <c r="G176" s="10" t="str">
        <f t="shared" si="137"/>
        <v/>
      </c>
      <c r="H176" t="str">
        <f t="shared" si="136"/>
        <v/>
      </c>
      <c r="I176" s="10" t="str">
        <f t="shared" si="137"/>
        <v/>
      </c>
      <c r="J176" t="str">
        <f t="shared" si="136"/>
        <v/>
      </c>
      <c r="K176" s="10" t="str">
        <f t="shared" ref="K176" si="176">IF(J176&lt;&gt;"",J176/$E176,"")</f>
        <v/>
      </c>
    </row>
    <row r="177" spans="1:11" x14ac:dyDescent="0.25">
      <c r="A177" s="33"/>
      <c r="B177" s="12"/>
      <c r="C177" s="12"/>
      <c r="D177" s="12"/>
      <c r="E177" s="35" t="str">
        <f t="shared" si="135"/>
        <v/>
      </c>
      <c r="F177" t="str">
        <f t="shared" si="136"/>
        <v/>
      </c>
      <c r="G177" s="10" t="str">
        <f t="shared" si="137"/>
        <v/>
      </c>
      <c r="H177" t="str">
        <f t="shared" si="136"/>
        <v/>
      </c>
      <c r="I177" s="10" t="str">
        <f t="shared" si="137"/>
        <v/>
      </c>
      <c r="J177" t="str">
        <f t="shared" si="136"/>
        <v/>
      </c>
      <c r="K177" s="10" t="str">
        <f t="shared" ref="K177" si="177">IF(J177&lt;&gt;"",J177/$E177,"")</f>
        <v/>
      </c>
    </row>
    <row r="178" spans="1:11" x14ac:dyDescent="0.25">
      <c r="A178" s="33"/>
      <c r="B178" s="12"/>
      <c r="C178" s="12"/>
      <c r="D178" s="12"/>
      <c r="E178" s="35" t="str">
        <f t="shared" si="135"/>
        <v/>
      </c>
      <c r="F178" t="str">
        <f t="shared" si="136"/>
        <v/>
      </c>
      <c r="G178" s="10" t="str">
        <f t="shared" si="137"/>
        <v/>
      </c>
      <c r="H178" t="str">
        <f t="shared" si="136"/>
        <v/>
      </c>
      <c r="I178" s="10" t="str">
        <f t="shared" si="137"/>
        <v/>
      </c>
      <c r="J178" t="str">
        <f t="shared" si="136"/>
        <v/>
      </c>
      <c r="K178" s="10" t="str">
        <f t="shared" ref="K178" si="178">IF(J178&lt;&gt;"",J178/$E178,"")</f>
        <v/>
      </c>
    </row>
    <row r="179" spans="1:11" x14ac:dyDescent="0.25">
      <c r="A179" s="33"/>
      <c r="B179" s="12"/>
      <c r="C179" s="12"/>
      <c r="D179" s="12"/>
      <c r="E179" s="35" t="str">
        <f t="shared" si="135"/>
        <v/>
      </c>
      <c r="F179" t="str">
        <f t="shared" si="136"/>
        <v/>
      </c>
      <c r="G179" s="10" t="str">
        <f t="shared" si="137"/>
        <v/>
      </c>
      <c r="H179" t="str">
        <f t="shared" si="136"/>
        <v/>
      </c>
      <c r="I179" s="10" t="str">
        <f t="shared" si="137"/>
        <v/>
      </c>
      <c r="J179" t="str">
        <f t="shared" si="136"/>
        <v/>
      </c>
      <c r="K179" s="10" t="str">
        <f t="shared" ref="K179" si="179">IF(J179&lt;&gt;"",J179/$E179,"")</f>
        <v/>
      </c>
    </row>
    <row r="180" spans="1:11" x14ac:dyDescent="0.25">
      <c r="A180" s="33"/>
      <c r="B180" s="12"/>
      <c r="C180" s="12"/>
      <c r="D180" s="12"/>
      <c r="E180" s="35" t="str">
        <f t="shared" si="135"/>
        <v/>
      </c>
      <c r="F180" t="str">
        <f t="shared" si="136"/>
        <v/>
      </c>
      <c r="G180" s="10" t="str">
        <f t="shared" si="137"/>
        <v/>
      </c>
      <c r="H180" t="str">
        <f t="shared" si="136"/>
        <v/>
      </c>
      <c r="I180" s="10" t="str">
        <f t="shared" si="137"/>
        <v/>
      </c>
      <c r="J180" t="str">
        <f t="shared" si="136"/>
        <v/>
      </c>
      <c r="K180" s="10" t="str">
        <f t="shared" ref="K180" si="180">IF(J180&lt;&gt;"",J180/$E180,"")</f>
        <v/>
      </c>
    </row>
    <row r="181" spans="1:11" x14ac:dyDescent="0.25">
      <c r="A181" s="33"/>
      <c r="B181" s="12"/>
      <c r="C181" s="12"/>
      <c r="D181" s="12"/>
      <c r="E181" s="35" t="str">
        <f t="shared" si="135"/>
        <v/>
      </c>
      <c r="F181" t="str">
        <f t="shared" si="136"/>
        <v/>
      </c>
      <c r="G181" s="10" t="str">
        <f t="shared" si="137"/>
        <v/>
      </c>
      <c r="H181" t="str">
        <f t="shared" si="136"/>
        <v/>
      </c>
      <c r="I181" s="10" t="str">
        <f t="shared" si="137"/>
        <v/>
      </c>
      <c r="J181" t="str">
        <f t="shared" si="136"/>
        <v/>
      </c>
      <c r="K181" s="10" t="str">
        <f t="shared" ref="K181" si="181">IF(J181&lt;&gt;"",J181/$E181,"")</f>
        <v/>
      </c>
    </row>
    <row r="182" spans="1:11" x14ac:dyDescent="0.25">
      <c r="A182" s="33"/>
      <c r="B182" s="12"/>
      <c r="C182" s="12"/>
      <c r="D182" s="12"/>
      <c r="E182" s="35" t="str">
        <f t="shared" si="135"/>
        <v/>
      </c>
      <c r="F182" t="str">
        <f t="shared" si="136"/>
        <v/>
      </c>
      <c r="G182" s="10" t="str">
        <f t="shared" si="137"/>
        <v/>
      </c>
      <c r="H182" t="str">
        <f t="shared" si="136"/>
        <v/>
      </c>
      <c r="I182" s="10" t="str">
        <f t="shared" si="137"/>
        <v/>
      </c>
      <c r="J182" t="str">
        <f t="shared" si="136"/>
        <v/>
      </c>
      <c r="K182" s="10" t="str">
        <f t="shared" ref="K182" si="182">IF(J182&lt;&gt;"",J182/$E182,"")</f>
        <v/>
      </c>
    </row>
    <row r="183" spans="1:11" x14ac:dyDescent="0.25">
      <c r="A183" s="33"/>
      <c r="B183" s="12"/>
      <c r="C183" s="12"/>
      <c r="D183" s="12"/>
      <c r="E183" s="35" t="str">
        <f t="shared" si="135"/>
        <v/>
      </c>
      <c r="F183" t="str">
        <f t="shared" si="136"/>
        <v/>
      </c>
      <c r="G183" s="10" t="str">
        <f t="shared" si="137"/>
        <v/>
      </c>
      <c r="H183" t="str">
        <f t="shared" si="136"/>
        <v/>
      </c>
      <c r="I183" s="10" t="str">
        <f t="shared" si="137"/>
        <v/>
      </c>
      <c r="J183" t="str">
        <f t="shared" si="136"/>
        <v/>
      </c>
      <c r="K183" s="10" t="str">
        <f t="shared" ref="K183" si="183">IF(J183&lt;&gt;"",J183/$E183,"")</f>
        <v/>
      </c>
    </row>
    <row r="184" spans="1:11" x14ac:dyDescent="0.25">
      <c r="A184" s="33"/>
      <c r="B184" s="12"/>
      <c r="C184" s="12"/>
      <c r="D184" s="12"/>
      <c r="E184" s="35" t="str">
        <f t="shared" si="135"/>
        <v/>
      </c>
      <c r="F184" t="str">
        <f t="shared" si="136"/>
        <v/>
      </c>
      <c r="G184" s="10" t="str">
        <f t="shared" si="137"/>
        <v/>
      </c>
      <c r="H184" t="str">
        <f t="shared" si="136"/>
        <v/>
      </c>
      <c r="I184" s="10" t="str">
        <f t="shared" si="137"/>
        <v/>
      </c>
      <c r="J184" t="str">
        <f t="shared" si="136"/>
        <v/>
      </c>
      <c r="K184" s="10" t="str">
        <f t="shared" ref="K184" si="184">IF(J184&lt;&gt;"",J184/$E184,"")</f>
        <v/>
      </c>
    </row>
    <row r="185" spans="1:11" x14ac:dyDescent="0.25">
      <c r="A185" s="33"/>
      <c r="B185" s="12"/>
      <c r="C185" s="12"/>
      <c r="D185" s="12"/>
      <c r="E185" s="35" t="str">
        <f t="shared" si="135"/>
        <v/>
      </c>
      <c r="F185" t="str">
        <f t="shared" si="136"/>
        <v/>
      </c>
      <c r="G185" s="10" t="str">
        <f t="shared" si="137"/>
        <v/>
      </c>
      <c r="H185" t="str">
        <f t="shared" si="136"/>
        <v/>
      </c>
      <c r="I185" s="10" t="str">
        <f t="shared" si="137"/>
        <v/>
      </c>
      <c r="J185" t="str">
        <f t="shared" si="136"/>
        <v/>
      </c>
      <c r="K185" s="10" t="str">
        <f t="shared" ref="K185" si="185">IF(J185&lt;&gt;"",J185/$E185,"")</f>
        <v/>
      </c>
    </row>
    <row r="186" spans="1:11" x14ac:dyDescent="0.25">
      <c r="A186" s="33"/>
      <c r="B186" s="12"/>
      <c r="C186" s="12"/>
      <c r="D186" s="12"/>
      <c r="E186" s="35" t="str">
        <f t="shared" si="135"/>
        <v/>
      </c>
      <c r="F186" t="str">
        <f t="shared" si="136"/>
        <v/>
      </c>
      <c r="G186" s="10" t="str">
        <f t="shared" si="137"/>
        <v/>
      </c>
      <c r="H186" t="str">
        <f t="shared" si="136"/>
        <v/>
      </c>
      <c r="I186" s="10" t="str">
        <f t="shared" si="137"/>
        <v/>
      </c>
      <c r="J186" t="str">
        <f t="shared" si="136"/>
        <v/>
      </c>
      <c r="K186" s="10" t="str">
        <f t="shared" ref="K186" si="186">IF(J186&lt;&gt;"",J186/$E186,"")</f>
        <v/>
      </c>
    </row>
    <row r="187" spans="1:11" x14ac:dyDescent="0.25">
      <c r="A187" s="33"/>
      <c r="B187" s="12"/>
      <c r="C187" s="12"/>
      <c r="D187" s="12"/>
      <c r="E187" s="35" t="str">
        <f t="shared" si="135"/>
        <v/>
      </c>
      <c r="F187" t="str">
        <f t="shared" si="136"/>
        <v/>
      </c>
      <c r="G187" s="10" t="str">
        <f t="shared" si="137"/>
        <v/>
      </c>
      <c r="H187" t="str">
        <f t="shared" si="136"/>
        <v/>
      </c>
      <c r="I187" s="10" t="str">
        <f t="shared" si="137"/>
        <v/>
      </c>
      <c r="J187" t="str">
        <f t="shared" si="136"/>
        <v/>
      </c>
      <c r="K187" s="10" t="str">
        <f t="shared" ref="K187" si="187">IF(J187&lt;&gt;"",J187/$E187,"")</f>
        <v/>
      </c>
    </row>
    <row r="188" spans="1:11" x14ac:dyDescent="0.25">
      <c r="A188" s="33"/>
      <c r="B188" s="12"/>
      <c r="C188" s="12"/>
      <c r="D188" s="12"/>
      <c r="E188" s="35" t="str">
        <f t="shared" si="135"/>
        <v/>
      </c>
      <c r="F188" t="str">
        <f t="shared" si="136"/>
        <v/>
      </c>
      <c r="G188" s="10" t="str">
        <f t="shared" si="137"/>
        <v/>
      </c>
      <c r="H188" t="str">
        <f t="shared" si="136"/>
        <v/>
      </c>
      <c r="I188" s="10" t="str">
        <f t="shared" si="137"/>
        <v/>
      </c>
      <c r="J188" t="str">
        <f t="shared" si="136"/>
        <v/>
      </c>
      <c r="K188" s="10" t="str">
        <f t="shared" ref="K188" si="188">IF(J188&lt;&gt;"",J188/$E188,"")</f>
        <v/>
      </c>
    </row>
    <row r="189" spans="1:11" x14ac:dyDescent="0.25">
      <c r="A189" s="33"/>
      <c r="B189" s="12"/>
      <c r="C189" s="12"/>
      <c r="D189" s="12"/>
      <c r="E189" s="35" t="str">
        <f t="shared" si="135"/>
        <v/>
      </c>
      <c r="F189" t="str">
        <f t="shared" si="136"/>
        <v/>
      </c>
      <c r="G189" s="10" t="str">
        <f t="shared" si="137"/>
        <v/>
      </c>
      <c r="H189" t="str">
        <f t="shared" si="136"/>
        <v/>
      </c>
      <c r="I189" s="10" t="str">
        <f t="shared" si="137"/>
        <v/>
      </c>
      <c r="J189" t="str">
        <f t="shared" si="136"/>
        <v/>
      </c>
      <c r="K189" s="10" t="str">
        <f t="shared" ref="K189" si="189">IF(J189&lt;&gt;"",J189/$E189,"")</f>
        <v/>
      </c>
    </row>
    <row r="190" spans="1:11" x14ac:dyDescent="0.25">
      <c r="A190" s="33"/>
      <c r="B190" s="12"/>
      <c r="C190" s="12"/>
      <c r="D190" s="12"/>
      <c r="E190" s="35" t="str">
        <f t="shared" si="135"/>
        <v/>
      </c>
      <c r="F190" t="str">
        <f t="shared" si="136"/>
        <v/>
      </c>
      <c r="G190" s="10" t="str">
        <f t="shared" si="137"/>
        <v/>
      </c>
      <c r="H190" t="str">
        <f t="shared" si="136"/>
        <v/>
      </c>
      <c r="I190" s="10" t="str">
        <f t="shared" si="137"/>
        <v/>
      </c>
      <c r="J190" t="str">
        <f t="shared" si="136"/>
        <v/>
      </c>
      <c r="K190" s="10" t="str">
        <f t="shared" ref="K190" si="190">IF(J190&lt;&gt;"",J190/$E190,"")</f>
        <v/>
      </c>
    </row>
    <row r="191" spans="1:11" x14ac:dyDescent="0.25">
      <c r="A191" s="33"/>
      <c r="B191" s="12"/>
      <c r="C191" s="12"/>
      <c r="D191" s="12"/>
      <c r="E191" s="35" t="str">
        <f t="shared" si="135"/>
        <v/>
      </c>
      <c r="F191" t="str">
        <f t="shared" si="136"/>
        <v/>
      </c>
      <c r="G191" s="10" t="str">
        <f t="shared" si="137"/>
        <v/>
      </c>
      <c r="H191" t="str">
        <f t="shared" si="136"/>
        <v/>
      </c>
      <c r="I191" s="10" t="str">
        <f t="shared" si="137"/>
        <v/>
      </c>
      <c r="J191" t="str">
        <f t="shared" si="136"/>
        <v/>
      </c>
      <c r="K191" s="10" t="str">
        <f t="shared" ref="K191" si="191">IF(J191&lt;&gt;"",J191/$E191,"")</f>
        <v/>
      </c>
    </row>
    <row r="192" spans="1:11" x14ac:dyDescent="0.25">
      <c r="A192" s="33"/>
      <c r="B192" s="12"/>
      <c r="C192" s="12"/>
      <c r="D192" s="12"/>
      <c r="E192" s="35" t="str">
        <f t="shared" si="135"/>
        <v/>
      </c>
      <c r="F192" t="str">
        <f t="shared" si="136"/>
        <v/>
      </c>
      <c r="G192" s="10" t="str">
        <f t="shared" si="137"/>
        <v/>
      </c>
      <c r="H192" t="str">
        <f t="shared" si="136"/>
        <v/>
      </c>
      <c r="I192" s="10" t="str">
        <f t="shared" si="137"/>
        <v/>
      </c>
      <c r="J192" t="str">
        <f t="shared" si="136"/>
        <v/>
      </c>
      <c r="K192" s="10" t="str">
        <f t="shared" ref="K192" si="192">IF(J192&lt;&gt;"",J192/$E192,"")</f>
        <v/>
      </c>
    </row>
    <row r="193" spans="1:11" x14ac:dyDescent="0.25">
      <c r="A193" s="33"/>
      <c r="B193" s="12"/>
      <c r="C193" s="12"/>
      <c r="D193" s="12"/>
      <c r="E193" s="35" t="str">
        <f t="shared" si="135"/>
        <v/>
      </c>
      <c r="F193" t="str">
        <f t="shared" si="136"/>
        <v/>
      </c>
      <c r="G193" s="10" t="str">
        <f t="shared" si="137"/>
        <v/>
      </c>
      <c r="H193" t="str">
        <f t="shared" si="136"/>
        <v/>
      </c>
      <c r="I193" s="10" t="str">
        <f t="shared" si="137"/>
        <v/>
      </c>
      <c r="J193" t="str">
        <f t="shared" si="136"/>
        <v/>
      </c>
      <c r="K193" s="10" t="str">
        <f t="shared" ref="K193" si="193">IF(J193&lt;&gt;"",J193/$E193,"")</f>
        <v/>
      </c>
    </row>
    <row r="194" spans="1:11" x14ac:dyDescent="0.25">
      <c r="A194" s="33"/>
      <c r="B194" s="12"/>
      <c r="C194" s="12"/>
      <c r="D194" s="12"/>
      <c r="E194" s="35" t="str">
        <f t="shared" si="135"/>
        <v/>
      </c>
      <c r="F194" t="str">
        <f t="shared" si="136"/>
        <v/>
      </c>
      <c r="G194" s="10" t="str">
        <f t="shared" si="137"/>
        <v/>
      </c>
      <c r="H194" t="str">
        <f t="shared" si="136"/>
        <v/>
      </c>
      <c r="I194" s="10" t="str">
        <f t="shared" si="137"/>
        <v/>
      </c>
      <c r="J194" t="str">
        <f t="shared" si="136"/>
        <v/>
      </c>
      <c r="K194" s="10" t="str">
        <f t="shared" ref="K194" si="194">IF(J194&lt;&gt;"",J194/$E194,"")</f>
        <v/>
      </c>
    </row>
    <row r="195" spans="1:11" x14ac:dyDescent="0.25">
      <c r="A195" s="33"/>
      <c r="B195" s="12"/>
      <c r="C195" s="12"/>
      <c r="D195" s="12"/>
      <c r="E195" s="35" t="str">
        <f t="shared" si="135"/>
        <v/>
      </c>
      <c r="F195" t="str">
        <f t="shared" si="136"/>
        <v/>
      </c>
      <c r="G195" s="10" t="str">
        <f t="shared" si="137"/>
        <v/>
      </c>
      <c r="H195" t="str">
        <f t="shared" si="136"/>
        <v/>
      </c>
      <c r="I195" s="10" t="str">
        <f t="shared" si="137"/>
        <v/>
      </c>
      <c r="J195" t="str">
        <f t="shared" si="136"/>
        <v/>
      </c>
      <c r="K195" s="10" t="str">
        <f t="shared" ref="K195" si="195">IF(J195&lt;&gt;"",J195/$E195,"")</f>
        <v/>
      </c>
    </row>
    <row r="196" spans="1:11" x14ac:dyDescent="0.25">
      <c r="A196" s="33"/>
      <c r="B196" s="12"/>
      <c r="C196" s="12"/>
      <c r="D196" s="12"/>
      <c r="E196" s="35" t="str">
        <f t="shared" si="135"/>
        <v/>
      </c>
      <c r="F196" t="str">
        <f t="shared" si="136"/>
        <v/>
      </c>
      <c r="G196" s="10" t="str">
        <f t="shared" si="137"/>
        <v/>
      </c>
      <c r="H196" t="str">
        <f t="shared" si="136"/>
        <v/>
      </c>
      <c r="I196" s="10" t="str">
        <f t="shared" si="137"/>
        <v/>
      </c>
      <c r="J196" t="str">
        <f t="shared" si="136"/>
        <v/>
      </c>
      <c r="K196" s="10" t="str">
        <f t="shared" ref="K196" si="196">IF(J196&lt;&gt;"",J196/$E196,"")</f>
        <v/>
      </c>
    </row>
    <row r="197" spans="1:11" x14ac:dyDescent="0.25">
      <c r="A197" s="33"/>
      <c r="B197" s="12"/>
      <c r="C197" s="12"/>
      <c r="D197" s="12"/>
      <c r="E197" s="35" t="str">
        <f t="shared" si="135"/>
        <v/>
      </c>
      <c r="F197" t="str">
        <f t="shared" si="136"/>
        <v/>
      </c>
      <c r="G197" s="10" t="str">
        <f t="shared" si="137"/>
        <v/>
      </c>
      <c r="H197" t="str">
        <f t="shared" si="136"/>
        <v/>
      </c>
      <c r="I197" s="10" t="str">
        <f t="shared" si="137"/>
        <v/>
      </c>
      <c r="J197" t="str">
        <f t="shared" si="136"/>
        <v/>
      </c>
      <c r="K197" s="10" t="str">
        <f t="shared" ref="K197" si="197">IF(J197&lt;&gt;"",J197/$E197,"")</f>
        <v/>
      </c>
    </row>
    <row r="198" spans="1:11" x14ac:dyDescent="0.25">
      <c r="A198" s="33"/>
      <c r="B198" s="12"/>
      <c r="C198" s="12"/>
      <c r="D198" s="12"/>
      <c r="E198" s="35" t="str">
        <f t="shared" si="135"/>
        <v/>
      </c>
      <c r="F198" t="str">
        <f t="shared" si="136"/>
        <v/>
      </c>
      <c r="G198" s="10" t="str">
        <f t="shared" si="137"/>
        <v/>
      </c>
      <c r="H198" t="str">
        <f t="shared" si="136"/>
        <v/>
      </c>
      <c r="I198" s="10" t="str">
        <f t="shared" si="137"/>
        <v/>
      </c>
      <c r="J198" t="str">
        <f t="shared" si="136"/>
        <v/>
      </c>
      <c r="K198" s="10" t="str">
        <f t="shared" ref="K198" si="198">IF(J198&lt;&gt;"",J198/$E198,"")</f>
        <v/>
      </c>
    </row>
    <row r="199" spans="1:11" x14ac:dyDescent="0.25">
      <c r="A199" s="33"/>
      <c r="B199" s="12"/>
      <c r="C199" s="12"/>
      <c r="D199" s="12"/>
      <c r="E199" s="35" t="str">
        <f t="shared" si="135"/>
        <v/>
      </c>
      <c r="F199" t="str">
        <f t="shared" si="136"/>
        <v/>
      </c>
      <c r="G199" s="10" t="str">
        <f t="shared" si="137"/>
        <v/>
      </c>
      <c r="H199" t="str">
        <f t="shared" si="136"/>
        <v/>
      </c>
      <c r="I199" s="10" t="str">
        <f t="shared" si="137"/>
        <v/>
      </c>
      <c r="J199" t="str">
        <f t="shared" si="136"/>
        <v/>
      </c>
      <c r="K199" s="10" t="str">
        <f t="shared" ref="K199" si="199">IF(J199&lt;&gt;"",J199/$E199,"")</f>
        <v/>
      </c>
    </row>
    <row r="200" spans="1:11" x14ac:dyDescent="0.25">
      <c r="A200" s="33"/>
      <c r="B200" s="12"/>
      <c r="C200" s="12"/>
      <c r="D200" s="12"/>
      <c r="E200" s="35" t="str">
        <f t="shared" si="135"/>
        <v/>
      </c>
      <c r="F200" t="str">
        <f t="shared" si="136"/>
        <v/>
      </c>
      <c r="G200" s="10" t="str">
        <f t="shared" si="137"/>
        <v/>
      </c>
      <c r="H200" t="str">
        <f t="shared" si="136"/>
        <v/>
      </c>
      <c r="I200" s="10" t="str">
        <f t="shared" si="137"/>
        <v/>
      </c>
      <c r="J200" t="str">
        <f t="shared" si="136"/>
        <v/>
      </c>
      <c r="K200" s="10" t="str">
        <f t="shared" ref="K200" si="200">IF(J200&lt;&gt;"",J200/$E200,"")</f>
        <v/>
      </c>
    </row>
    <row r="201" spans="1:11" x14ac:dyDescent="0.25">
      <c r="A201" s="33"/>
      <c r="B201" s="12"/>
      <c r="C201" s="12"/>
      <c r="D201" s="12"/>
      <c r="E201" s="35" t="str">
        <f t="shared" si="135"/>
        <v/>
      </c>
      <c r="F201" t="str">
        <f t="shared" si="136"/>
        <v/>
      </c>
      <c r="G201" s="10" t="str">
        <f t="shared" si="137"/>
        <v/>
      </c>
      <c r="H201" t="str">
        <f t="shared" si="136"/>
        <v/>
      </c>
      <c r="I201" s="10" t="str">
        <f t="shared" si="137"/>
        <v/>
      </c>
      <c r="J201" t="str">
        <f t="shared" si="136"/>
        <v/>
      </c>
      <c r="K201" s="10" t="str">
        <f t="shared" ref="K201" si="201">IF(J201&lt;&gt;"",J201/$E201,"")</f>
        <v/>
      </c>
    </row>
    <row r="202" spans="1:11" x14ac:dyDescent="0.25">
      <c r="A202" s="33"/>
      <c r="B202" s="12"/>
      <c r="C202" s="12"/>
      <c r="D202" s="12"/>
      <c r="E202" s="35" t="str">
        <f t="shared" ref="E202:E265" si="202">IF(AND(B202&gt;0,C202&gt;0),B202*C202,"")</f>
        <v/>
      </c>
      <c r="F202" t="str">
        <f t="shared" ref="F202:J265" si="203">IF($E202&lt;&gt;"",MIN($C202,F$413*($D202+1))*$B202,"")</f>
        <v/>
      </c>
      <c r="G202" s="10" t="str">
        <f t="shared" ref="G202:I265" si="204">IF(F202&lt;&gt;"",F202/$E202,"")</f>
        <v/>
      </c>
      <c r="H202" t="str">
        <f t="shared" si="203"/>
        <v/>
      </c>
      <c r="I202" s="10" t="str">
        <f t="shared" si="204"/>
        <v/>
      </c>
      <c r="J202" t="str">
        <f t="shared" si="203"/>
        <v/>
      </c>
      <c r="K202" s="10" t="str">
        <f t="shared" ref="K202" si="205">IF(J202&lt;&gt;"",J202/$E202,"")</f>
        <v/>
      </c>
    </row>
    <row r="203" spans="1:11" x14ac:dyDescent="0.25">
      <c r="A203" s="33"/>
      <c r="B203" s="12"/>
      <c r="C203" s="12"/>
      <c r="D203" s="12"/>
      <c r="E203" s="35" t="str">
        <f t="shared" si="202"/>
        <v/>
      </c>
      <c r="F203" t="str">
        <f t="shared" si="203"/>
        <v/>
      </c>
      <c r="G203" s="10" t="str">
        <f t="shared" si="204"/>
        <v/>
      </c>
      <c r="H203" t="str">
        <f t="shared" si="203"/>
        <v/>
      </c>
      <c r="I203" s="10" t="str">
        <f t="shared" si="204"/>
        <v/>
      </c>
      <c r="J203" t="str">
        <f t="shared" si="203"/>
        <v/>
      </c>
      <c r="K203" s="10" t="str">
        <f t="shared" ref="K203" si="206">IF(J203&lt;&gt;"",J203/$E203,"")</f>
        <v/>
      </c>
    </row>
    <row r="204" spans="1:11" x14ac:dyDescent="0.25">
      <c r="A204" s="33"/>
      <c r="B204" s="12"/>
      <c r="C204" s="12"/>
      <c r="D204" s="12"/>
      <c r="E204" s="35" t="str">
        <f t="shared" si="202"/>
        <v/>
      </c>
      <c r="F204" t="str">
        <f t="shared" si="203"/>
        <v/>
      </c>
      <c r="G204" s="10" t="str">
        <f t="shared" si="204"/>
        <v/>
      </c>
      <c r="H204" t="str">
        <f t="shared" si="203"/>
        <v/>
      </c>
      <c r="I204" s="10" t="str">
        <f t="shared" si="204"/>
        <v/>
      </c>
      <c r="J204" t="str">
        <f t="shared" si="203"/>
        <v/>
      </c>
      <c r="K204" s="10" t="str">
        <f t="shared" ref="K204" si="207">IF(J204&lt;&gt;"",J204/$E204,"")</f>
        <v/>
      </c>
    </row>
    <row r="205" spans="1:11" x14ac:dyDescent="0.25">
      <c r="A205" s="33"/>
      <c r="B205" s="12"/>
      <c r="C205" s="12"/>
      <c r="D205" s="12"/>
      <c r="E205" s="35" t="str">
        <f t="shared" si="202"/>
        <v/>
      </c>
      <c r="F205" t="str">
        <f t="shared" si="203"/>
        <v/>
      </c>
      <c r="G205" s="10" t="str">
        <f t="shared" si="204"/>
        <v/>
      </c>
      <c r="H205" t="str">
        <f t="shared" si="203"/>
        <v/>
      </c>
      <c r="I205" s="10" t="str">
        <f t="shared" si="204"/>
        <v/>
      </c>
      <c r="J205" t="str">
        <f t="shared" si="203"/>
        <v/>
      </c>
      <c r="K205" s="10" t="str">
        <f t="shared" ref="K205" si="208">IF(J205&lt;&gt;"",J205/$E205,"")</f>
        <v/>
      </c>
    </row>
    <row r="206" spans="1:11" x14ac:dyDescent="0.25">
      <c r="A206" s="33"/>
      <c r="B206" s="12"/>
      <c r="C206" s="12"/>
      <c r="D206" s="12"/>
      <c r="E206" s="35" t="str">
        <f t="shared" si="202"/>
        <v/>
      </c>
      <c r="F206" t="str">
        <f t="shared" si="203"/>
        <v/>
      </c>
      <c r="G206" s="10" t="str">
        <f t="shared" si="204"/>
        <v/>
      </c>
      <c r="H206" t="str">
        <f t="shared" si="203"/>
        <v/>
      </c>
      <c r="I206" s="10" t="str">
        <f t="shared" si="204"/>
        <v/>
      </c>
      <c r="J206" t="str">
        <f t="shared" si="203"/>
        <v/>
      </c>
      <c r="K206" s="10" t="str">
        <f t="shared" ref="K206" si="209">IF(J206&lt;&gt;"",J206/$E206,"")</f>
        <v/>
      </c>
    </row>
    <row r="207" spans="1:11" x14ac:dyDescent="0.25">
      <c r="A207" s="33"/>
      <c r="B207" s="12"/>
      <c r="C207" s="12"/>
      <c r="D207" s="12"/>
      <c r="E207" s="35" t="str">
        <f t="shared" si="202"/>
        <v/>
      </c>
      <c r="F207" t="str">
        <f t="shared" si="203"/>
        <v/>
      </c>
      <c r="G207" s="10" t="str">
        <f t="shared" si="204"/>
        <v/>
      </c>
      <c r="H207" t="str">
        <f t="shared" si="203"/>
        <v/>
      </c>
      <c r="I207" s="10" t="str">
        <f t="shared" si="204"/>
        <v/>
      </c>
      <c r="J207" t="str">
        <f t="shared" si="203"/>
        <v/>
      </c>
      <c r="K207" s="10" t="str">
        <f t="shared" ref="K207" si="210">IF(J207&lt;&gt;"",J207/$E207,"")</f>
        <v/>
      </c>
    </row>
    <row r="208" spans="1:11" x14ac:dyDescent="0.25">
      <c r="A208" s="33"/>
      <c r="B208" s="12"/>
      <c r="C208" s="12"/>
      <c r="D208" s="12"/>
      <c r="E208" s="35" t="str">
        <f t="shared" si="202"/>
        <v/>
      </c>
      <c r="F208" t="str">
        <f t="shared" si="203"/>
        <v/>
      </c>
      <c r="G208" s="10" t="str">
        <f t="shared" si="204"/>
        <v/>
      </c>
      <c r="H208" t="str">
        <f t="shared" si="203"/>
        <v/>
      </c>
      <c r="I208" s="10" t="str">
        <f t="shared" si="204"/>
        <v/>
      </c>
      <c r="J208" t="str">
        <f t="shared" si="203"/>
        <v/>
      </c>
      <c r="K208" s="10" t="str">
        <f t="shared" ref="K208" si="211">IF(J208&lt;&gt;"",J208/$E208,"")</f>
        <v/>
      </c>
    </row>
    <row r="209" spans="1:11" x14ac:dyDescent="0.25">
      <c r="A209" s="33"/>
      <c r="B209" s="12"/>
      <c r="C209" s="12"/>
      <c r="D209" s="12"/>
      <c r="E209" s="35" t="str">
        <f t="shared" si="202"/>
        <v/>
      </c>
      <c r="F209" t="str">
        <f t="shared" si="203"/>
        <v/>
      </c>
      <c r="G209" s="10" t="str">
        <f t="shared" si="204"/>
        <v/>
      </c>
      <c r="H209" t="str">
        <f t="shared" si="203"/>
        <v/>
      </c>
      <c r="I209" s="10" t="str">
        <f t="shared" si="204"/>
        <v/>
      </c>
      <c r="J209" t="str">
        <f t="shared" si="203"/>
        <v/>
      </c>
      <c r="K209" s="10" t="str">
        <f t="shared" ref="K209" si="212">IF(J209&lt;&gt;"",J209/$E209,"")</f>
        <v/>
      </c>
    </row>
    <row r="210" spans="1:11" x14ac:dyDescent="0.25">
      <c r="A210" s="33"/>
      <c r="B210" s="12"/>
      <c r="C210" s="12"/>
      <c r="D210" s="12"/>
      <c r="E210" s="35" t="str">
        <f t="shared" si="202"/>
        <v/>
      </c>
      <c r="F210" t="str">
        <f t="shared" si="203"/>
        <v/>
      </c>
      <c r="G210" s="10" t="str">
        <f t="shared" si="204"/>
        <v/>
      </c>
      <c r="H210" t="str">
        <f t="shared" si="203"/>
        <v/>
      </c>
      <c r="I210" s="10" t="str">
        <f t="shared" si="204"/>
        <v/>
      </c>
      <c r="J210" t="str">
        <f t="shared" si="203"/>
        <v/>
      </c>
      <c r="K210" s="10" t="str">
        <f t="shared" ref="K210" si="213">IF(J210&lt;&gt;"",J210/$E210,"")</f>
        <v/>
      </c>
    </row>
    <row r="211" spans="1:11" x14ac:dyDescent="0.25">
      <c r="A211" s="33"/>
      <c r="B211" s="12"/>
      <c r="C211" s="12"/>
      <c r="D211" s="12"/>
      <c r="E211" s="35" t="str">
        <f t="shared" si="202"/>
        <v/>
      </c>
      <c r="F211" t="str">
        <f t="shared" si="203"/>
        <v/>
      </c>
      <c r="G211" s="10" t="str">
        <f t="shared" si="204"/>
        <v/>
      </c>
      <c r="H211" t="str">
        <f t="shared" si="203"/>
        <v/>
      </c>
      <c r="I211" s="10" t="str">
        <f t="shared" si="204"/>
        <v/>
      </c>
      <c r="J211" t="str">
        <f t="shared" si="203"/>
        <v/>
      </c>
      <c r="K211" s="10" t="str">
        <f t="shared" ref="K211" si="214">IF(J211&lt;&gt;"",J211/$E211,"")</f>
        <v/>
      </c>
    </row>
    <row r="212" spans="1:11" x14ac:dyDescent="0.25">
      <c r="A212" s="33"/>
      <c r="B212" s="12"/>
      <c r="C212" s="12"/>
      <c r="D212" s="12"/>
      <c r="E212" s="35" t="str">
        <f t="shared" si="202"/>
        <v/>
      </c>
      <c r="F212" t="str">
        <f t="shared" si="203"/>
        <v/>
      </c>
      <c r="G212" s="10" t="str">
        <f t="shared" si="204"/>
        <v/>
      </c>
      <c r="H212" t="str">
        <f t="shared" si="203"/>
        <v/>
      </c>
      <c r="I212" s="10" t="str">
        <f t="shared" si="204"/>
        <v/>
      </c>
      <c r="J212" t="str">
        <f t="shared" si="203"/>
        <v/>
      </c>
      <c r="K212" s="10" t="str">
        <f t="shared" ref="K212" si="215">IF(J212&lt;&gt;"",J212/$E212,"")</f>
        <v/>
      </c>
    </row>
    <row r="213" spans="1:11" x14ac:dyDescent="0.25">
      <c r="A213" s="33"/>
      <c r="B213" s="12"/>
      <c r="C213" s="12"/>
      <c r="D213" s="12"/>
      <c r="E213" s="35" t="str">
        <f t="shared" si="202"/>
        <v/>
      </c>
      <c r="F213" t="str">
        <f t="shared" si="203"/>
        <v/>
      </c>
      <c r="G213" s="10" t="str">
        <f t="shared" si="204"/>
        <v/>
      </c>
      <c r="H213" t="str">
        <f t="shared" si="203"/>
        <v/>
      </c>
      <c r="I213" s="10" t="str">
        <f t="shared" si="204"/>
        <v/>
      </c>
      <c r="J213" t="str">
        <f t="shared" si="203"/>
        <v/>
      </c>
      <c r="K213" s="10" t="str">
        <f t="shared" ref="K213" si="216">IF(J213&lt;&gt;"",J213/$E213,"")</f>
        <v/>
      </c>
    </row>
    <row r="214" spans="1:11" x14ac:dyDescent="0.25">
      <c r="A214" s="33"/>
      <c r="B214" s="12"/>
      <c r="C214" s="12"/>
      <c r="D214" s="12"/>
      <c r="E214" s="35" t="str">
        <f t="shared" si="202"/>
        <v/>
      </c>
      <c r="F214" t="str">
        <f t="shared" si="203"/>
        <v/>
      </c>
      <c r="G214" s="10" t="str">
        <f t="shared" si="204"/>
        <v/>
      </c>
      <c r="H214" t="str">
        <f t="shared" si="203"/>
        <v/>
      </c>
      <c r="I214" s="10" t="str">
        <f t="shared" si="204"/>
        <v/>
      </c>
      <c r="J214" t="str">
        <f t="shared" si="203"/>
        <v/>
      </c>
      <c r="K214" s="10" t="str">
        <f t="shared" ref="K214" si="217">IF(J214&lt;&gt;"",J214/$E214,"")</f>
        <v/>
      </c>
    </row>
    <row r="215" spans="1:11" x14ac:dyDescent="0.25">
      <c r="A215" s="33"/>
      <c r="B215" s="12"/>
      <c r="C215" s="12"/>
      <c r="D215" s="12"/>
      <c r="E215" s="35" t="str">
        <f t="shared" si="202"/>
        <v/>
      </c>
      <c r="F215" t="str">
        <f t="shared" si="203"/>
        <v/>
      </c>
      <c r="G215" s="10" t="str">
        <f t="shared" si="204"/>
        <v/>
      </c>
      <c r="H215" t="str">
        <f t="shared" si="203"/>
        <v/>
      </c>
      <c r="I215" s="10" t="str">
        <f t="shared" si="204"/>
        <v/>
      </c>
      <c r="J215" t="str">
        <f t="shared" si="203"/>
        <v/>
      </c>
      <c r="K215" s="10" t="str">
        <f t="shared" ref="K215" si="218">IF(J215&lt;&gt;"",J215/$E215,"")</f>
        <v/>
      </c>
    </row>
    <row r="216" spans="1:11" x14ac:dyDescent="0.25">
      <c r="A216" s="33"/>
      <c r="B216" s="12"/>
      <c r="C216" s="12"/>
      <c r="D216" s="12"/>
      <c r="E216" s="35" t="str">
        <f t="shared" si="202"/>
        <v/>
      </c>
      <c r="F216" t="str">
        <f t="shared" si="203"/>
        <v/>
      </c>
      <c r="G216" s="10" t="str">
        <f t="shared" si="204"/>
        <v/>
      </c>
      <c r="H216" t="str">
        <f t="shared" si="203"/>
        <v/>
      </c>
      <c r="I216" s="10" t="str">
        <f t="shared" si="204"/>
        <v/>
      </c>
      <c r="J216" t="str">
        <f t="shared" si="203"/>
        <v/>
      </c>
      <c r="K216" s="10" t="str">
        <f t="shared" ref="K216" si="219">IF(J216&lt;&gt;"",J216/$E216,"")</f>
        <v/>
      </c>
    </row>
    <row r="217" spans="1:11" x14ac:dyDescent="0.25">
      <c r="A217" s="33"/>
      <c r="B217" s="12"/>
      <c r="C217" s="12"/>
      <c r="D217" s="12"/>
      <c r="E217" s="35" t="str">
        <f t="shared" si="202"/>
        <v/>
      </c>
      <c r="F217" t="str">
        <f t="shared" si="203"/>
        <v/>
      </c>
      <c r="G217" s="10" t="str">
        <f t="shared" si="204"/>
        <v/>
      </c>
      <c r="H217" t="str">
        <f t="shared" si="203"/>
        <v/>
      </c>
      <c r="I217" s="10" t="str">
        <f t="shared" si="204"/>
        <v/>
      </c>
      <c r="J217" t="str">
        <f t="shared" si="203"/>
        <v/>
      </c>
      <c r="K217" s="10" t="str">
        <f t="shared" ref="K217" si="220">IF(J217&lt;&gt;"",J217/$E217,"")</f>
        <v/>
      </c>
    </row>
    <row r="218" spans="1:11" x14ac:dyDescent="0.25">
      <c r="A218" s="33"/>
      <c r="B218" s="12"/>
      <c r="C218" s="12"/>
      <c r="D218" s="12"/>
      <c r="E218" s="35" t="str">
        <f t="shared" si="202"/>
        <v/>
      </c>
      <c r="F218" t="str">
        <f t="shared" si="203"/>
        <v/>
      </c>
      <c r="G218" s="10" t="str">
        <f t="shared" si="204"/>
        <v/>
      </c>
      <c r="H218" t="str">
        <f t="shared" si="203"/>
        <v/>
      </c>
      <c r="I218" s="10" t="str">
        <f t="shared" si="204"/>
        <v/>
      </c>
      <c r="J218" t="str">
        <f t="shared" si="203"/>
        <v/>
      </c>
      <c r="K218" s="10" t="str">
        <f t="shared" ref="K218" si="221">IF(J218&lt;&gt;"",J218/$E218,"")</f>
        <v/>
      </c>
    </row>
    <row r="219" spans="1:11" x14ac:dyDescent="0.25">
      <c r="A219" s="33"/>
      <c r="B219" s="12"/>
      <c r="C219" s="12"/>
      <c r="D219" s="12"/>
      <c r="E219" s="35" t="str">
        <f t="shared" si="202"/>
        <v/>
      </c>
      <c r="F219" t="str">
        <f t="shared" si="203"/>
        <v/>
      </c>
      <c r="G219" s="10" t="str">
        <f t="shared" si="204"/>
        <v/>
      </c>
      <c r="H219" t="str">
        <f t="shared" si="203"/>
        <v/>
      </c>
      <c r="I219" s="10" t="str">
        <f t="shared" si="204"/>
        <v/>
      </c>
      <c r="J219" t="str">
        <f t="shared" si="203"/>
        <v/>
      </c>
      <c r="K219" s="10" t="str">
        <f t="shared" ref="K219" si="222">IF(J219&lt;&gt;"",J219/$E219,"")</f>
        <v/>
      </c>
    </row>
    <row r="220" spans="1:11" x14ac:dyDescent="0.25">
      <c r="A220" s="33"/>
      <c r="B220" s="12"/>
      <c r="C220" s="12"/>
      <c r="D220" s="12"/>
      <c r="E220" s="35" t="str">
        <f t="shared" si="202"/>
        <v/>
      </c>
      <c r="F220" t="str">
        <f t="shared" si="203"/>
        <v/>
      </c>
      <c r="G220" s="10" t="str">
        <f t="shared" si="204"/>
        <v/>
      </c>
      <c r="H220" t="str">
        <f t="shared" si="203"/>
        <v/>
      </c>
      <c r="I220" s="10" t="str">
        <f t="shared" si="204"/>
        <v/>
      </c>
      <c r="J220" t="str">
        <f t="shared" si="203"/>
        <v/>
      </c>
      <c r="K220" s="10" t="str">
        <f t="shared" ref="K220" si="223">IF(J220&lt;&gt;"",J220/$E220,"")</f>
        <v/>
      </c>
    </row>
    <row r="221" spans="1:11" x14ac:dyDescent="0.25">
      <c r="A221" s="33"/>
      <c r="B221" s="12"/>
      <c r="C221" s="12"/>
      <c r="D221" s="12"/>
      <c r="E221" s="35" t="str">
        <f t="shared" si="202"/>
        <v/>
      </c>
      <c r="F221" t="str">
        <f t="shared" si="203"/>
        <v/>
      </c>
      <c r="G221" s="10" t="str">
        <f t="shared" si="204"/>
        <v/>
      </c>
      <c r="H221" t="str">
        <f t="shared" si="203"/>
        <v/>
      </c>
      <c r="I221" s="10" t="str">
        <f t="shared" si="204"/>
        <v/>
      </c>
      <c r="J221" t="str">
        <f t="shared" si="203"/>
        <v/>
      </c>
      <c r="K221" s="10" t="str">
        <f t="shared" ref="K221" si="224">IF(J221&lt;&gt;"",J221/$E221,"")</f>
        <v/>
      </c>
    </row>
    <row r="222" spans="1:11" x14ac:dyDescent="0.25">
      <c r="A222" s="33"/>
      <c r="B222" s="12"/>
      <c r="C222" s="12"/>
      <c r="D222" s="12"/>
      <c r="E222" s="35" t="str">
        <f t="shared" si="202"/>
        <v/>
      </c>
      <c r="F222" t="str">
        <f t="shared" si="203"/>
        <v/>
      </c>
      <c r="G222" s="10" t="str">
        <f t="shared" si="204"/>
        <v/>
      </c>
      <c r="H222" t="str">
        <f t="shared" si="203"/>
        <v/>
      </c>
      <c r="I222" s="10" t="str">
        <f t="shared" si="204"/>
        <v/>
      </c>
      <c r="J222" t="str">
        <f t="shared" si="203"/>
        <v/>
      </c>
      <c r="K222" s="10" t="str">
        <f t="shared" ref="K222" si="225">IF(J222&lt;&gt;"",J222/$E222,"")</f>
        <v/>
      </c>
    </row>
    <row r="223" spans="1:11" x14ac:dyDescent="0.25">
      <c r="A223" s="33"/>
      <c r="B223" s="12"/>
      <c r="C223" s="12"/>
      <c r="D223" s="12"/>
      <c r="E223" s="35" t="str">
        <f t="shared" si="202"/>
        <v/>
      </c>
      <c r="F223" t="str">
        <f t="shared" si="203"/>
        <v/>
      </c>
      <c r="G223" s="10" t="str">
        <f t="shared" si="204"/>
        <v/>
      </c>
      <c r="H223" t="str">
        <f t="shared" si="203"/>
        <v/>
      </c>
      <c r="I223" s="10" t="str">
        <f t="shared" si="204"/>
        <v/>
      </c>
      <c r="J223" t="str">
        <f t="shared" si="203"/>
        <v/>
      </c>
      <c r="K223" s="10" t="str">
        <f t="shared" ref="K223" si="226">IF(J223&lt;&gt;"",J223/$E223,"")</f>
        <v/>
      </c>
    </row>
    <row r="224" spans="1:11" x14ac:dyDescent="0.25">
      <c r="A224" s="33"/>
      <c r="B224" s="12"/>
      <c r="C224" s="12"/>
      <c r="D224" s="12"/>
      <c r="E224" s="35" t="str">
        <f t="shared" si="202"/>
        <v/>
      </c>
      <c r="F224" t="str">
        <f t="shared" si="203"/>
        <v/>
      </c>
      <c r="G224" s="10" t="str">
        <f t="shared" si="204"/>
        <v/>
      </c>
      <c r="H224" t="str">
        <f t="shared" si="203"/>
        <v/>
      </c>
      <c r="I224" s="10" t="str">
        <f t="shared" si="204"/>
        <v/>
      </c>
      <c r="J224" t="str">
        <f t="shared" si="203"/>
        <v/>
      </c>
      <c r="K224" s="10" t="str">
        <f t="shared" ref="K224" si="227">IF(J224&lt;&gt;"",J224/$E224,"")</f>
        <v/>
      </c>
    </row>
    <row r="225" spans="1:11" x14ac:dyDescent="0.25">
      <c r="A225" s="33"/>
      <c r="B225" s="12"/>
      <c r="C225" s="12"/>
      <c r="D225" s="12"/>
      <c r="E225" s="35" t="str">
        <f t="shared" si="202"/>
        <v/>
      </c>
      <c r="F225" t="str">
        <f t="shared" si="203"/>
        <v/>
      </c>
      <c r="G225" s="10" t="str">
        <f t="shared" si="204"/>
        <v/>
      </c>
      <c r="H225" t="str">
        <f t="shared" si="203"/>
        <v/>
      </c>
      <c r="I225" s="10" t="str">
        <f t="shared" si="204"/>
        <v/>
      </c>
      <c r="J225" t="str">
        <f t="shared" si="203"/>
        <v/>
      </c>
      <c r="K225" s="10" t="str">
        <f t="shared" ref="K225" si="228">IF(J225&lt;&gt;"",J225/$E225,"")</f>
        <v/>
      </c>
    </row>
    <row r="226" spans="1:11" x14ac:dyDescent="0.25">
      <c r="A226" s="33"/>
      <c r="B226" s="12"/>
      <c r="C226" s="12"/>
      <c r="D226" s="12"/>
      <c r="E226" s="35" t="str">
        <f t="shared" si="202"/>
        <v/>
      </c>
      <c r="F226" t="str">
        <f t="shared" si="203"/>
        <v/>
      </c>
      <c r="G226" s="10" t="str">
        <f t="shared" si="204"/>
        <v/>
      </c>
      <c r="H226" t="str">
        <f t="shared" si="203"/>
        <v/>
      </c>
      <c r="I226" s="10" t="str">
        <f t="shared" si="204"/>
        <v/>
      </c>
      <c r="J226" t="str">
        <f t="shared" si="203"/>
        <v/>
      </c>
      <c r="K226" s="10" t="str">
        <f t="shared" ref="K226" si="229">IF(J226&lt;&gt;"",J226/$E226,"")</f>
        <v/>
      </c>
    </row>
    <row r="227" spans="1:11" x14ac:dyDescent="0.25">
      <c r="A227" s="33"/>
      <c r="B227" s="12"/>
      <c r="C227" s="12"/>
      <c r="D227" s="12"/>
      <c r="E227" s="35" t="str">
        <f t="shared" si="202"/>
        <v/>
      </c>
      <c r="F227" t="str">
        <f t="shared" si="203"/>
        <v/>
      </c>
      <c r="G227" s="10" t="str">
        <f t="shared" si="204"/>
        <v/>
      </c>
      <c r="H227" t="str">
        <f t="shared" si="203"/>
        <v/>
      </c>
      <c r="I227" s="10" t="str">
        <f t="shared" si="204"/>
        <v/>
      </c>
      <c r="J227" t="str">
        <f t="shared" si="203"/>
        <v/>
      </c>
      <c r="K227" s="10" t="str">
        <f t="shared" ref="K227" si="230">IF(J227&lt;&gt;"",J227/$E227,"")</f>
        <v/>
      </c>
    </row>
    <row r="228" spans="1:11" x14ac:dyDescent="0.25">
      <c r="A228" s="33"/>
      <c r="B228" s="12"/>
      <c r="C228" s="12"/>
      <c r="D228" s="12"/>
      <c r="E228" s="35" t="str">
        <f t="shared" si="202"/>
        <v/>
      </c>
      <c r="F228" t="str">
        <f t="shared" si="203"/>
        <v/>
      </c>
      <c r="G228" s="10" t="str">
        <f t="shared" si="204"/>
        <v/>
      </c>
      <c r="H228" t="str">
        <f t="shared" si="203"/>
        <v/>
      </c>
      <c r="I228" s="10" t="str">
        <f t="shared" si="204"/>
        <v/>
      </c>
      <c r="J228" t="str">
        <f t="shared" si="203"/>
        <v/>
      </c>
      <c r="K228" s="10" t="str">
        <f t="shared" ref="K228" si="231">IF(J228&lt;&gt;"",J228/$E228,"")</f>
        <v/>
      </c>
    </row>
    <row r="229" spans="1:11" x14ac:dyDescent="0.25">
      <c r="A229" s="33"/>
      <c r="B229" s="12"/>
      <c r="C229" s="12"/>
      <c r="D229" s="12"/>
      <c r="E229" s="35" t="str">
        <f t="shared" si="202"/>
        <v/>
      </c>
      <c r="F229" t="str">
        <f t="shared" si="203"/>
        <v/>
      </c>
      <c r="G229" s="10" t="str">
        <f t="shared" si="204"/>
        <v/>
      </c>
      <c r="H229" t="str">
        <f t="shared" si="203"/>
        <v/>
      </c>
      <c r="I229" s="10" t="str">
        <f t="shared" si="204"/>
        <v/>
      </c>
      <c r="J229" t="str">
        <f t="shared" si="203"/>
        <v/>
      </c>
      <c r="K229" s="10" t="str">
        <f t="shared" ref="K229" si="232">IF(J229&lt;&gt;"",J229/$E229,"")</f>
        <v/>
      </c>
    </row>
    <row r="230" spans="1:11" x14ac:dyDescent="0.25">
      <c r="A230" s="33"/>
      <c r="B230" s="12"/>
      <c r="C230" s="12"/>
      <c r="D230" s="12"/>
      <c r="E230" s="35" t="str">
        <f t="shared" si="202"/>
        <v/>
      </c>
      <c r="F230" t="str">
        <f t="shared" si="203"/>
        <v/>
      </c>
      <c r="G230" s="10" t="str">
        <f t="shared" si="204"/>
        <v/>
      </c>
      <c r="H230" t="str">
        <f t="shared" si="203"/>
        <v/>
      </c>
      <c r="I230" s="10" t="str">
        <f t="shared" si="204"/>
        <v/>
      </c>
      <c r="J230" t="str">
        <f t="shared" si="203"/>
        <v/>
      </c>
      <c r="K230" s="10" t="str">
        <f t="shared" ref="K230" si="233">IF(J230&lt;&gt;"",J230/$E230,"")</f>
        <v/>
      </c>
    </row>
    <row r="231" spans="1:11" x14ac:dyDescent="0.25">
      <c r="A231" s="33"/>
      <c r="B231" s="12"/>
      <c r="C231" s="12"/>
      <c r="D231" s="12"/>
      <c r="E231" s="35" t="str">
        <f t="shared" si="202"/>
        <v/>
      </c>
      <c r="F231" t="str">
        <f t="shared" si="203"/>
        <v/>
      </c>
      <c r="G231" s="10" t="str">
        <f t="shared" si="204"/>
        <v/>
      </c>
      <c r="H231" t="str">
        <f t="shared" si="203"/>
        <v/>
      </c>
      <c r="I231" s="10" t="str">
        <f t="shared" si="204"/>
        <v/>
      </c>
      <c r="J231" t="str">
        <f t="shared" si="203"/>
        <v/>
      </c>
      <c r="K231" s="10" t="str">
        <f t="shared" ref="K231" si="234">IF(J231&lt;&gt;"",J231/$E231,"")</f>
        <v/>
      </c>
    </row>
    <row r="232" spans="1:11" x14ac:dyDescent="0.25">
      <c r="A232" s="33"/>
      <c r="B232" s="12"/>
      <c r="C232" s="12"/>
      <c r="D232" s="12"/>
      <c r="E232" s="35" t="str">
        <f t="shared" si="202"/>
        <v/>
      </c>
      <c r="F232" t="str">
        <f t="shared" si="203"/>
        <v/>
      </c>
      <c r="G232" s="10" t="str">
        <f t="shared" si="204"/>
        <v/>
      </c>
      <c r="H232" t="str">
        <f t="shared" si="203"/>
        <v/>
      </c>
      <c r="I232" s="10" t="str">
        <f t="shared" si="204"/>
        <v/>
      </c>
      <c r="J232" t="str">
        <f t="shared" si="203"/>
        <v/>
      </c>
      <c r="K232" s="10" t="str">
        <f t="shared" ref="K232" si="235">IF(J232&lt;&gt;"",J232/$E232,"")</f>
        <v/>
      </c>
    </row>
    <row r="233" spans="1:11" x14ac:dyDescent="0.25">
      <c r="A233" s="33"/>
      <c r="B233" s="12"/>
      <c r="C233" s="12"/>
      <c r="D233" s="12"/>
      <c r="E233" s="35" t="str">
        <f t="shared" si="202"/>
        <v/>
      </c>
      <c r="F233" t="str">
        <f t="shared" si="203"/>
        <v/>
      </c>
      <c r="G233" s="10" t="str">
        <f t="shared" si="204"/>
        <v/>
      </c>
      <c r="H233" t="str">
        <f t="shared" si="203"/>
        <v/>
      </c>
      <c r="I233" s="10" t="str">
        <f t="shared" si="204"/>
        <v/>
      </c>
      <c r="J233" t="str">
        <f t="shared" si="203"/>
        <v/>
      </c>
      <c r="K233" s="10" t="str">
        <f t="shared" ref="K233" si="236">IF(J233&lt;&gt;"",J233/$E233,"")</f>
        <v/>
      </c>
    </row>
    <row r="234" spans="1:11" x14ac:dyDescent="0.25">
      <c r="A234" s="33"/>
      <c r="B234" s="12"/>
      <c r="C234" s="12"/>
      <c r="D234" s="12"/>
      <c r="E234" s="35" t="str">
        <f t="shared" si="202"/>
        <v/>
      </c>
      <c r="F234" t="str">
        <f t="shared" si="203"/>
        <v/>
      </c>
      <c r="G234" s="10" t="str">
        <f t="shared" si="204"/>
        <v/>
      </c>
      <c r="H234" t="str">
        <f t="shared" si="203"/>
        <v/>
      </c>
      <c r="I234" s="10" t="str">
        <f t="shared" si="204"/>
        <v/>
      </c>
      <c r="J234" t="str">
        <f t="shared" si="203"/>
        <v/>
      </c>
      <c r="K234" s="10" t="str">
        <f t="shared" ref="K234" si="237">IF(J234&lt;&gt;"",J234/$E234,"")</f>
        <v/>
      </c>
    </row>
    <row r="235" spans="1:11" x14ac:dyDescent="0.25">
      <c r="A235" s="33"/>
      <c r="B235" s="12"/>
      <c r="C235" s="12"/>
      <c r="D235" s="12"/>
      <c r="E235" s="35" t="str">
        <f t="shared" si="202"/>
        <v/>
      </c>
      <c r="F235" t="str">
        <f t="shared" si="203"/>
        <v/>
      </c>
      <c r="G235" s="10" t="str">
        <f t="shared" si="204"/>
        <v/>
      </c>
      <c r="H235" t="str">
        <f t="shared" si="203"/>
        <v/>
      </c>
      <c r="I235" s="10" t="str">
        <f t="shared" si="204"/>
        <v/>
      </c>
      <c r="J235" t="str">
        <f t="shared" si="203"/>
        <v/>
      </c>
      <c r="K235" s="10" t="str">
        <f t="shared" ref="K235" si="238">IF(J235&lt;&gt;"",J235/$E235,"")</f>
        <v/>
      </c>
    </row>
    <row r="236" spans="1:11" x14ac:dyDescent="0.25">
      <c r="A236" s="33"/>
      <c r="B236" s="12"/>
      <c r="C236" s="12"/>
      <c r="D236" s="12"/>
      <c r="E236" s="35" t="str">
        <f t="shared" si="202"/>
        <v/>
      </c>
      <c r="F236" t="str">
        <f t="shared" si="203"/>
        <v/>
      </c>
      <c r="G236" s="10" t="str">
        <f t="shared" si="204"/>
        <v/>
      </c>
      <c r="H236" t="str">
        <f t="shared" si="203"/>
        <v/>
      </c>
      <c r="I236" s="10" t="str">
        <f t="shared" si="204"/>
        <v/>
      </c>
      <c r="J236" t="str">
        <f t="shared" si="203"/>
        <v/>
      </c>
      <c r="K236" s="10" t="str">
        <f t="shared" ref="K236" si="239">IF(J236&lt;&gt;"",J236/$E236,"")</f>
        <v/>
      </c>
    </row>
    <row r="237" spans="1:11" x14ac:dyDescent="0.25">
      <c r="A237" s="33"/>
      <c r="B237" s="12"/>
      <c r="C237" s="12"/>
      <c r="D237" s="12"/>
      <c r="E237" s="35" t="str">
        <f t="shared" si="202"/>
        <v/>
      </c>
      <c r="F237" t="str">
        <f t="shared" si="203"/>
        <v/>
      </c>
      <c r="G237" s="10" t="str">
        <f t="shared" si="204"/>
        <v/>
      </c>
      <c r="H237" t="str">
        <f t="shared" si="203"/>
        <v/>
      </c>
      <c r="I237" s="10" t="str">
        <f t="shared" si="204"/>
        <v/>
      </c>
      <c r="J237" t="str">
        <f t="shared" si="203"/>
        <v/>
      </c>
      <c r="K237" s="10" t="str">
        <f t="shared" ref="K237" si="240">IF(J237&lt;&gt;"",J237/$E237,"")</f>
        <v/>
      </c>
    </row>
    <row r="238" spans="1:11" x14ac:dyDescent="0.25">
      <c r="A238" s="33"/>
      <c r="B238" s="12"/>
      <c r="C238" s="12"/>
      <c r="D238" s="12"/>
      <c r="E238" s="35" t="str">
        <f t="shared" si="202"/>
        <v/>
      </c>
      <c r="F238" t="str">
        <f t="shared" si="203"/>
        <v/>
      </c>
      <c r="G238" s="10" t="str">
        <f t="shared" si="204"/>
        <v/>
      </c>
      <c r="H238" t="str">
        <f t="shared" si="203"/>
        <v/>
      </c>
      <c r="I238" s="10" t="str">
        <f t="shared" si="204"/>
        <v/>
      </c>
      <c r="J238" t="str">
        <f t="shared" si="203"/>
        <v/>
      </c>
      <c r="K238" s="10" t="str">
        <f t="shared" ref="K238" si="241">IF(J238&lt;&gt;"",J238/$E238,"")</f>
        <v/>
      </c>
    </row>
    <row r="239" spans="1:11" x14ac:dyDescent="0.25">
      <c r="A239" s="33"/>
      <c r="B239" s="12"/>
      <c r="C239" s="12"/>
      <c r="D239" s="12"/>
      <c r="E239" s="35" t="str">
        <f t="shared" si="202"/>
        <v/>
      </c>
      <c r="F239" t="str">
        <f t="shared" si="203"/>
        <v/>
      </c>
      <c r="G239" s="10" t="str">
        <f t="shared" si="204"/>
        <v/>
      </c>
      <c r="H239" t="str">
        <f t="shared" si="203"/>
        <v/>
      </c>
      <c r="I239" s="10" t="str">
        <f t="shared" si="204"/>
        <v/>
      </c>
      <c r="J239" t="str">
        <f t="shared" si="203"/>
        <v/>
      </c>
      <c r="K239" s="10" t="str">
        <f t="shared" ref="K239" si="242">IF(J239&lt;&gt;"",J239/$E239,"")</f>
        <v/>
      </c>
    </row>
    <row r="240" spans="1:11" x14ac:dyDescent="0.25">
      <c r="A240" s="33"/>
      <c r="B240" s="12"/>
      <c r="C240" s="12"/>
      <c r="D240" s="12"/>
      <c r="E240" s="35" t="str">
        <f t="shared" si="202"/>
        <v/>
      </c>
      <c r="F240" t="str">
        <f t="shared" si="203"/>
        <v/>
      </c>
      <c r="G240" s="10" t="str">
        <f t="shared" si="204"/>
        <v/>
      </c>
      <c r="H240" t="str">
        <f t="shared" si="203"/>
        <v/>
      </c>
      <c r="I240" s="10" t="str">
        <f t="shared" si="204"/>
        <v/>
      </c>
      <c r="J240" t="str">
        <f t="shared" si="203"/>
        <v/>
      </c>
      <c r="K240" s="10" t="str">
        <f t="shared" ref="K240" si="243">IF(J240&lt;&gt;"",J240/$E240,"")</f>
        <v/>
      </c>
    </row>
    <row r="241" spans="1:11" x14ac:dyDescent="0.25">
      <c r="A241" s="33"/>
      <c r="B241" s="12"/>
      <c r="C241" s="12"/>
      <c r="D241" s="12"/>
      <c r="E241" s="35" t="str">
        <f t="shared" si="202"/>
        <v/>
      </c>
      <c r="F241" t="str">
        <f t="shared" si="203"/>
        <v/>
      </c>
      <c r="G241" s="10" t="str">
        <f t="shared" si="204"/>
        <v/>
      </c>
      <c r="H241" t="str">
        <f t="shared" si="203"/>
        <v/>
      </c>
      <c r="I241" s="10" t="str">
        <f t="shared" si="204"/>
        <v/>
      </c>
      <c r="J241" t="str">
        <f t="shared" si="203"/>
        <v/>
      </c>
      <c r="K241" s="10" t="str">
        <f t="shared" ref="K241" si="244">IF(J241&lt;&gt;"",J241/$E241,"")</f>
        <v/>
      </c>
    </row>
    <row r="242" spans="1:11" x14ac:dyDescent="0.25">
      <c r="A242" s="33"/>
      <c r="B242" s="12"/>
      <c r="C242" s="12"/>
      <c r="D242" s="12"/>
      <c r="E242" s="35" t="str">
        <f t="shared" si="202"/>
        <v/>
      </c>
      <c r="F242" t="str">
        <f t="shared" si="203"/>
        <v/>
      </c>
      <c r="G242" s="10" t="str">
        <f t="shared" si="204"/>
        <v/>
      </c>
      <c r="H242" t="str">
        <f t="shared" si="203"/>
        <v/>
      </c>
      <c r="I242" s="10" t="str">
        <f t="shared" si="204"/>
        <v/>
      </c>
      <c r="J242" t="str">
        <f t="shared" si="203"/>
        <v/>
      </c>
      <c r="K242" s="10" t="str">
        <f t="shared" ref="K242" si="245">IF(J242&lt;&gt;"",J242/$E242,"")</f>
        <v/>
      </c>
    </row>
    <row r="243" spans="1:11" x14ac:dyDescent="0.25">
      <c r="A243" s="33"/>
      <c r="B243" s="12"/>
      <c r="C243" s="12"/>
      <c r="D243" s="12"/>
      <c r="E243" s="35" t="str">
        <f t="shared" si="202"/>
        <v/>
      </c>
      <c r="F243" t="str">
        <f t="shared" si="203"/>
        <v/>
      </c>
      <c r="G243" s="10" t="str">
        <f t="shared" si="204"/>
        <v/>
      </c>
      <c r="H243" t="str">
        <f t="shared" si="203"/>
        <v/>
      </c>
      <c r="I243" s="10" t="str">
        <f t="shared" si="204"/>
        <v/>
      </c>
      <c r="J243" t="str">
        <f t="shared" si="203"/>
        <v/>
      </c>
      <c r="K243" s="10" t="str">
        <f t="shared" ref="K243" si="246">IF(J243&lt;&gt;"",J243/$E243,"")</f>
        <v/>
      </c>
    </row>
    <row r="244" spans="1:11" x14ac:dyDescent="0.25">
      <c r="A244" s="33"/>
      <c r="B244" s="12"/>
      <c r="C244" s="12"/>
      <c r="D244" s="12"/>
      <c r="E244" s="35" t="str">
        <f t="shared" si="202"/>
        <v/>
      </c>
      <c r="F244" t="str">
        <f t="shared" si="203"/>
        <v/>
      </c>
      <c r="G244" s="10" t="str">
        <f t="shared" si="204"/>
        <v/>
      </c>
      <c r="H244" t="str">
        <f t="shared" si="203"/>
        <v/>
      </c>
      <c r="I244" s="10" t="str">
        <f t="shared" si="204"/>
        <v/>
      </c>
      <c r="J244" t="str">
        <f t="shared" si="203"/>
        <v/>
      </c>
      <c r="K244" s="10" t="str">
        <f t="shared" ref="K244" si="247">IF(J244&lt;&gt;"",J244/$E244,"")</f>
        <v/>
      </c>
    </row>
    <row r="245" spans="1:11" x14ac:dyDescent="0.25">
      <c r="A245" s="33"/>
      <c r="B245" s="12"/>
      <c r="C245" s="12"/>
      <c r="D245" s="12"/>
      <c r="E245" s="35" t="str">
        <f t="shared" si="202"/>
        <v/>
      </c>
      <c r="F245" t="str">
        <f t="shared" si="203"/>
        <v/>
      </c>
      <c r="G245" s="10" t="str">
        <f t="shared" si="204"/>
        <v/>
      </c>
      <c r="H245" t="str">
        <f t="shared" si="203"/>
        <v/>
      </c>
      <c r="I245" s="10" t="str">
        <f t="shared" si="204"/>
        <v/>
      </c>
      <c r="J245" t="str">
        <f t="shared" si="203"/>
        <v/>
      </c>
      <c r="K245" s="10" t="str">
        <f t="shared" ref="K245" si="248">IF(J245&lt;&gt;"",J245/$E245,"")</f>
        <v/>
      </c>
    </row>
    <row r="246" spans="1:11" x14ac:dyDescent="0.25">
      <c r="A246" s="33"/>
      <c r="B246" s="12"/>
      <c r="C246" s="12"/>
      <c r="D246" s="12"/>
      <c r="E246" s="35" t="str">
        <f t="shared" si="202"/>
        <v/>
      </c>
      <c r="F246" t="str">
        <f t="shared" si="203"/>
        <v/>
      </c>
      <c r="G246" s="10" t="str">
        <f t="shared" si="204"/>
        <v/>
      </c>
      <c r="H246" t="str">
        <f t="shared" si="203"/>
        <v/>
      </c>
      <c r="I246" s="10" t="str">
        <f t="shared" si="204"/>
        <v/>
      </c>
      <c r="J246" t="str">
        <f t="shared" si="203"/>
        <v/>
      </c>
      <c r="K246" s="10" t="str">
        <f t="shared" ref="K246" si="249">IF(J246&lt;&gt;"",J246/$E246,"")</f>
        <v/>
      </c>
    </row>
    <row r="247" spans="1:11" x14ac:dyDescent="0.25">
      <c r="A247" s="33"/>
      <c r="B247" s="12"/>
      <c r="C247" s="12"/>
      <c r="D247" s="12"/>
      <c r="E247" s="35" t="str">
        <f t="shared" si="202"/>
        <v/>
      </c>
      <c r="F247" t="str">
        <f t="shared" si="203"/>
        <v/>
      </c>
      <c r="G247" s="10" t="str">
        <f t="shared" si="204"/>
        <v/>
      </c>
      <c r="H247" t="str">
        <f t="shared" si="203"/>
        <v/>
      </c>
      <c r="I247" s="10" t="str">
        <f t="shared" si="204"/>
        <v/>
      </c>
      <c r="J247" t="str">
        <f t="shared" si="203"/>
        <v/>
      </c>
      <c r="K247" s="10" t="str">
        <f t="shared" ref="K247" si="250">IF(J247&lt;&gt;"",J247/$E247,"")</f>
        <v/>
      </c>
    </row>
    <row r="248" spans="1:11" x14ac:dyDescent="0.25">
      <c r="A248" s="33"/>
      <c r="B248" s="12"/>
      <c r="C248" s="12"/>
      <c r="D248" s="12"/>
      <c r="E248" s="35" t="str">
        <f t="shared" si="202"/>
        <v/>
      </c>
      <c r="F248" t="str">
        <f t="shared" si="203"/>
        <v/>
      </c>
      <c r="G248" s="10" t="str">
        <f t="shared" si="204"/>
        <v/>
      </c>
      <c r="H248" t="str">
        <f t="shared" si="203"/>
        <v/>
      </c>
      <c r="I248" s="10" t="str">
        <f t="shared" si="204"/>
        <v/>
      </c>
      <c r="J248" t="str">
        <f t="shared" si="203"/>
        <v/>
      </c>
      <c r="K248" s="10" t="str">
        <f t="shared" ref="K248" si="251">IF(J248&lt;&gt;"",J248/$E248,"")</f>
        <v/>
      </c>
    </row>
    <row r="249" spans="1:11" x14ac:dyDescent="0.25">
      <c r="A249" s="33"/>
      <c r="B249" s="12"/>
      <c r="C249" s="12"/>
      <c r="D249" s="12"/>
      <c r="E249" s="35" t="str">
        <f t="shared" si="202"/>
        <v/>
      </c>
      <c r="F249" t="str">
        <f t="shared" si="203"/>
        <v/>
      </c>
      <c r="G249" s="10" t="str">
        <f t="shared" si="204"/>
        <v/>
      </c>
      <c r="H249" t="str">
        <f t="shared" si="203"/>
        <v/>
      </c>
      <c r="I249" s="10" t="str">
        <f t="shared" si="204"/>
        <v/>
      </c>
      <c r="J249" t="str">
        <f t="shared" si="203"/>
        <v/>
      </c>
      <c r="K249" s="10" t="str">
        <f t="shared" ref="K249" si="252">IF(J249&lt;&gt;"",J249/$E249,"")</f>
        <v/>
      </c>
    </row>
    <row r="250" spans="1:11" x14ac:dyDescent="0.25">
      <c r="A250" s="33"/>
      <c r="B250" s="12"/>
      <c r="C250" s="12"/>
      <c r="D250" s="12"/>
      <c r="E250" s="35" t="str">
        <f t="shared" si="202"/>
        <v/>
      </c>
      <c r="F250" t="str">
        <f t="shared" si="203"/>
        <v/>
      </c>
      <c r="G250" s="10" t="str">
        <f t="shared" si="204"/>
        <v/>
      </c>
      <c r="H250" t="str">
        <f t="shared" si="203"/>
        <v/>
      </c>
      <c r="I250" s="10" t="str">
        <f t="shared" si="204"/>
        <v/>
      </c>
      <c r="J250" t="str">
        <f t="shared" si="203"/>
        <v/>
      </c>
      <c r="K250" s="10" t="str">
        <f t="shared" ref="K250" si="253">IF(J250&lt;&gt;"",J250/$E250,"")</f>
        <v/>
      </c>
    </row>
    <row r="251" spans="1:11" x14ac:dyDescent="0.25">
      <c r="A251" s="33"/>
      <c r="B251" s="12"/>
      <c r="C251" s="12"/>
      <c r="D251" s="12"/>
      <c r="E251" s="35" t="str">
        <f t="shared" si="202"/>
        <v/>
      </c>
      <c r="F251" t="str">
        <f t="shared" si="203"/>
        <v/>
      </c>
      <c r="G251" s="10" t="str">
        <f t="shared" si="204"/>
        <v/>
      </c>
      <c r="H251" t="str">
        <f t="shared" si="203"/>
        <v/>
      </c>
      <c r="I251" s="10" t="str">
        <f t="shared" si="204"/>
        <v/>
      </c>
      <c r="J251" t="str">
        <f t="shared" si="203"/>
        <v/>
      </c>
      <c r="K251" s="10" t="str">
        <f t="shared" ref="K251" si="254">IF(J251&lt;&gt;"",J251/$E251,"")</f>
        <v/>
      </c>
    </row>
    <row r="252" spans="1:11" x14ac:dyDescent="0.25">
      <c r="A252" s="33"/>
      <c r="B252" s="12"/>
      <c r="C252" s="12"/>
      <c r="D252" s="12"/>
      <c r="E252" s="35" t="str">
        <f t="shared" si="202"/>
        <v/>
      </c>
      <c r="F252" t="str">
        <f t="shared" si="203"/>
        <v/>
      </c>
      <c r="G252" s="10" t="str">
        <f t="shared" si="204"/>
        <v/>
      </c>
      <c r="H252" t="str">
        <f t="shared" si="203"/>
        <v/>
      </c>
      <c r="I252" s="10" t="str">
        <f t="shared" si="204"/>
        <v/>
      </c>
      <c r="J252" t="str">
        <f t="shared" si="203"/>
        <v/>
      </c>
      <c r="K252" s="10" t="str">
        <f t="shared" ref="K252" si="255">IF(J252&lt;&gt;"",J252/$E252,"")</f>
        <v/>
      </c>
    </row>
    <row r="253" spans="1:11" x14ac:dyDescent="0.25">
      <c r="A253" s="33"/>
      <c r="B253" s="12"/>
      <c r="C253" s="12"/>
      <c r="D253" s="12"/>
      <c r="E253" s="35" t="str">
        <f t="shared" si="202"/>
        <v/>
      </c>
      <c r="F253" t="str">
        <f t="shared" si="203"/>
        <v/>
      </c>
      <c r="G253" s="10" t="str">
        <f t="shared" si="204"/>
        <v/>
      </c>
      <c r="H253" t="str">
        <f t="shared" si="203"/>
        <v/>
      </c>
      <c r="I253" s="10" t="str">
        <f t="shared" si="204"/>
        <v/>
      </c>
      <c r="J253" t="str">
        <f t="shared" si="203"/>
        <v/>
      </c>
      <c r="K253" s="10" t="str">
        <f t="shared" ref="K253" si="256">IF(J253&lt;&gt;"",J253/$E253,"")</f>
        <v/>
      </c>
    </row>
    <row r="254" spans="1:11" x14ac:dyDescent="0.25">
      <c r="A254" s="33"/>
      <c r="B254" s="12"/>
      <c r="C254" s="12"/>
      <c r="D254" s="12"/>
      <c r="E254" s="35" t="str">
        <f t="shared" si="202"/>
        <v/>
      </c>
      <c r="F254" t="str">
        <f t="shared" si="203"/>
        <v/>
      </c>
      <c r="G254" s="10" t="str">
        <f t="shared" si="204"/>
        <v/>
      </c>
      <c r="H254" t="str">
        <f t="shared" si="203"/>
        <v/>
      </c>
      <c r="I254" s="10" t="str">
        <f t="shared" si="204"/>
        <v/>
      </c>
      <c r="J254" t="str">
        <f t="shared" si="203"/>
        <v/>
      </c>
      <c r="K254" s="10" t="str">
        <f t="shared" ref="K254" si="257">IF(J254&lt;&gt;"",J254/$E254,"")</f>
        <v/>
      </c>
    </row>
    <row r="255" spans="1:11" x14ac:dyDescent="0.25">
      <c r="A255" s="33"/>
      <c r="B255" s="12"/>
      <c r="C255" s="12"/>
      <c r="D255" s="12"/>
      <c r="E255" s="35" t="str">
        <f t="shared" si="202"/>
        <v/>
      </c>
      <c r="F255" t="str">
        <f t="shared" si="203"/>
        <v/>
      </c>
      <c r="G255" s="10" t="str">
        <f t="shared" si="204"/>
        <v/>
      </c>
      <c r="H255" t="str">
        <f t="shared" si="203"/>
        <v/>
      </c>
      <c r="I255" s="10" t="str">
        <f t="shared" si="204"/>
        <v/>
      </c>
      <c r="J255" t="str">
        <f t="shared" si="203"/>
        <v/>
      </c>
      <c r="K255" s="10" t="str">
        <f t="shared" ref="K255" si="258">IF(J255&lt;&gt;"",J255/$E255,"")</f>
        <v/>
      </c>
    </row>
    <row r="256" spans="1:11" x14ac:dyDescent="0.25">
      <c r="A256" s="33"/>
      <c r="B256" s="12"/>
      <c r="C256" s="12"/>
      <c r="D256" s="12"/>
      <c r="E256" s="35" t="str">
        <f t="shared" si="202"/>
        <v/>
      </c>
      <c r="F256" t="str">
        <f t="shared" si="203"/>
        <v/>
      </c>
      <c r="G256" s="10" t="str">
        <f t="shared" si="204"/>
        <v/>
      </c>
      <c r="H256" t="str">
        <f t="shared" si="203"/>
        <v/>
      </c>
      <c r="I256" s="10" t="str">
        <f t="shared" si="204"/>
        <v/>
      </c>
      <c r="J256" t="str">
        <f t="shared" si="203"/>
        <v/>
      </c>
      <c r="K256" s="10" t="str">
        <f t="shared" ref="K256" si="259">IF(J256&lt;&gt;"",J256/$E256,"")</f>
        <v/>
      </c>
    </row>
    <row r="257" spans="1:11" x14ac:dyDescent="0.25">
      <c r="A257" s="33"/>
      <c r="B257" s="12"/>
      <c r="C257" s="12"/>
      <c r="D257" s="12"/>
      <c r="E257" s="35" t="str">
        <f t="shared" si="202"/>
        <v/>
      </c>
      <c r="F257" t="str">
        <f t="shared" si="203"/>
        <v/>
      </c>
      <c r="G257" s="10" t="str">
        <f t="shared" si="204"/>
        <v/>
      </c>
      <c r="H257" t="str">
        <f t="shared" si="203"/>
        <v/>
      </c>
      <c r="I257" s="10" t="str">
        <f t="shared" si="204"/>
        <v/>
      </c>
      <c r="J257" t="str">
        <f t="shared" si="203"/>
        <v/>
      </c>
      <c r="K257" s="10" t="str">
        <f t="shared" ref="K257" si="260">IF(J257&lt;&gt;"",J257/$E257,"")</f>
        <v/>
      </c>
    </row>
    <row r="258" spans="1:11" x14ac:dyDescent="0.25">
      <c r="A258" s="33"/>
      <c r="B258" s="12"/>
      <c r="C258" s="12"/>
      <c r="D258" s="12"/>
      <c r="E258" s="35" t="str">
        <f t="shared" si="202"/>
        <v/>
      </c>
      <c r="F258" t="str">
        <f t="shared" si="203"/>
        <v/>
      </c>
      <c r="G258" s="10" t="str">
        <f t="shared" si="204"/>
        <v/>
      </c>
      <c r="H258" t="str">
        <f t="shared" si="203"/>
        <v/>
      </c>
      <c r="I258" s="10" t="str">
        <f t="shared" si="204"/>
        <v/>
      </c>
      <c r="J258" t="str">
        <f t="shared" si="203"/>
        <v/>
      </c>
      <c r="K258" s="10" t="str">
        <f t="shared" ref="K258" si="261">IF(J258&lt;&gt;"",J258/$E258,"")</f>
        <v/>
      </c>
    </row>
    <row r="259" spans="1:11" x14ac:dyDescent="0.25">
      <c r="A259" s="33"/>
      <c r="B259" s="12"/>
      <c r="C259" s="12"/>
      <c r="D259" s="12"/>
      <c r="E259" s="35" t="str">
        <f t="shared" si="202"/>
        <v/>
      </c>
      <c r="F259" t="str">
        <f t="shared" si="203"/>
        <v/>
      </c>
      <c r="G259" s="10" t="str">
        <f t="shared" si="204"/>
        <v/>
      </c>
      <c r="H259" t="str">
        <f t="shared" si="203"/>
        <v/>
      </c>
      <c r="I259" s="10" t="str">
        <f t="shared" si="204"/>
        <v/>
      </c>
      <c r="J259" t="str">
        <f t="shared" si="203"/>
        <v/>
      </c>
      <c r="K259" s="10" t="str">
        <f t="shared" ref="K259" si="262">IF(J259&lt;&gt;"",J259/$E259,"")</f>
        <v/>
      </c>
    </row>
    <row r="260" spans="1:11" x14ac:dyDescent="0.25">
      <c r="A260" s="33"/>
      <c r="B260" s="12"/>
      <c r="C260" s="12"/>
      <c r="D260" s="12"/>
      <c r="E260" s="35" t="str">
        <f t="shared" si="202"/>
        <v/>
      </c>
      <c r="F260" t="str">
        <f t="shared" si="203"/>
        <v/>
      </c>
      <c r="G260" s="10" t="str">
        <f t="shared" si="204"/>
        <v/>
      </c>
      <c r="H260" t="str">
        <f t="shared" si="203"/>
        <v/>
      </c>
      <c r="I260" s="10" t="str">
        <f t="shared" si="204"/>
        <v/>
      </c>
      <c r="J260" t="str">
        <f t="shared" si="203"/>
        <v/>
      </c>
      <c r="K260" s="10" t="str">
        <f t="shared" ref="K260" si="263">IF(J260&lt;&gt;"",J260/$E260,"")</f>
        <v/>
      </c>
    </row>
    <row r="261" spans="1:11" x14ac:dyDescent="0.25">
      <c r="A261" s="33"/>
      <c r="B261" s="12"/>
      <c r="C261" s="12"/>
      <c r="D261" s="12"/>
      <c r="E261" s="35" t="str">
        <f t="shared" si="202"/>
        <v/>
      </c>
      <c r="F261" t="str">
        <f t="shared" si="203"/>
        <v/>
      </c>
      <c r="G261" s="10" t="str">
        <f t="shared" si="204"/>
        <v/>
      </c>
      <c r="H261" t="str">
        <f t="shared" si="203"/>
        <v/>
      </c>
      <c r="I261" s="10" t="str">
        <f t="shared" si="204"/>
        <v/>
      </c>
      <c r="J261" t="str">
        <f t="shared" si="203"/>
        <v/>
      </c>
      <c r="K261" s="10" t="str">
        <f t="shared" ref="K261" si="264">IF(J261&lt;&gt;"",J261/$E261,"")</f>
        <v/>
      </c>
    </row>
    <row r="262" spans="1:11" x14ac:dyDescent="0.25">
      <c r="A262" s="33"/>
      <c r="B262" s="12"/>
      <c r="C262" s="12"/>
      <c r="D262" s="12"/>
      <c r="E262" s="35" t="str">
        <f t="shared" si="202"/>
        <v/>
      </c>
      <c r="F262" t="str">
        <f t="shared" si="203"/>
        <v/>
      </c>
      <c r="G262" s="10" t="str">
        <f t="shared" si="204"/>
        <v/>
      </c>
      <c r="H262" t="str">
        <f t="shared" si="203"/>
        <v/>
      </c>
      <c r="I262" s="10" t="str">
        <f t="shared" si="204"/>
        <v/>
      </c>
      <c r="J262" t="str">
        <f t="shared" si="203"/>
        <v/>
      </c>
      <c r="K262" s="10" t="str">
        <f t="shared" ref="K262" si="265">IF(J262&lt;&gt;"",J262/$E262,"")</f>
        <v/>
      </c>
    </row>
    <row r="263" spans="1:11" x14ac:dyDescent="0.25">
      <c r="A263" s="33"/>
      <c r="B263" s="12"/>
      <c r="C263" s="12"/>
      <c r="D263" s="12"/>
      <c r="E263" s="35" t="str">
        <f t="shared" si="202"/>
        <v/>
      </c>
      <c r="F263" t="str">
        <f t="shared" si="203"/>
        <v/>
      </c>
      <c r="G263" s="10" t="str">
        <f t="shared" si="204"/>
        <v/>
      </c>
      <c r="H263" t="str">
        <f t="shared" si="203"/>
        <v/>
      </c>
      <c r="I263" s="10" t="str">
        <f t="shared" si="204"/>
        <v/>
      </c>
      <c r="J263" t="str">
        <f t="shared" si="203"/>
        <v/>
      </c>
      <c r="K263" s="10" t="str">
        <f t="shared" ref="K263" si="266">IF(J263&lt;&gt;"",J263/$E263,"")</f>
        <v/>
      </c>
    </row>
    <row r="264" spans="1:11" x14ac:dyDescent="0.25">
      <c r="A264" s="33"/>
      <c r="B264" s="12"/>
      <c r="C264" s="12"/>
      <c r="D264" s="12"/>
      <c r="E264" s="35" t="str">
        <f t="shared" si="202"/>
        <v/>
      </c>
      <c r="F264" t="str">
        <f t="shared" si="203"/>
        <v/>
      </c>
      <c r="G264" s="10" t="str">
        <f t="shared" si="204"/>
        <v/>
      </c>
      <c r="H264" t="str">
        <f t="shared" si="203"/>
        <v/>
      </c>
      <c r="I264" s="10" t="str">
        <f t="shared" si="204"/>
        <v/>
      </c>
      <c r="J264" t="str">
        <f t="shared" si="203"/>
        <v/>
      </c>
      <c r="K264" s="10" t="str">
        <f t="shared" ref="K264" si="267">IF(J264&lt;&gt;"",J264/$E264,"")</f>
        <v/>
      </c>
    </row>
    <row r="265" spans="1:11" x14ac:dyDescent="0.25">
      <c r="A265" s="33"/>
      <c r="B265" s="12"/>
      <c r="C265" s="12"/>
      <c r="D265" s="12"/>
      <c r="E265" s="35" t="str">
        <f t="shared" si="202"/>
        <v/>
      </c>
      <c r="F265" t="str">
        <f t="shared" si="203"/>
        <v/>
      </c>
      <c r="G265" s="10" t="str">
        <f t="shared" si="204"/>
        <v/>
      </c>
      <c r="H265" t="str">
        <f t="shared" si="203"/>
        <v/>
      </c>
      <c r="I265" s="10" t="str">
        <f t="shared" si="204"/>
        <v/>
      </c>
      <c r="J265" t="str">
        <f t="shared" si="203"/>
        <v/>
      </c>
      <c r="K265" s="10" t="str">
        <f t="shared" ref="K265" si="268">IF(J265&lt;&gt;"",J265/$E265,"")</f>
        <v/>
      </c>
    </row>
    <row r="266" spans="1:11" x14ac:dyDescent="0.25">
      <c r="A266" s="33"/>
      <c r="B266" s="12"/>
      <c r="C266" s="12"/>
      <c r="D266" s="12"/>
      <c r="E266" s="35" t="str">
        <f t="shared" ref="E266:E329" si="269">IF(AND(B266&gt;0,C266&gt;0),B266*C266,"")</f>
        <v/>
      </c>
      <c r="F266" t="str">
        <f t="shared" ref="F266:J329" si="270">IF($E266&lt;&gt;"",MIN($C266,F$413*($D266+1))*$B266,"")</f>
        <v/>
      </c>
      <c r="G266" s="10" t="str">
        <f t="shared" ref="G266:I329" si="271">IF(F266&lt;&gt;"",F266/$E266,"")</f>
        <v/>
      </c>
      <c r="H266" t="str">
        <f t="shared" si="270"/>
        <v/>
      </c>
      <c r="I266" s="10" t="str">
        <f t="shared" si="271"/>
        <v/>
      </c>
      <c r="J266" t="str">
        <f t="shared" si="270"/>
        <v/>
      </c>
      <c r="K266" s="10" t="str">
        <f t="shared" ref="K266" si="272">IF(J266&lt;&gt;"",J266/$E266,"")</f>
        <v/>
      </c>
    </row>
    <row r="267" spans="1:11" x14ac:dyDescent="0.25">
      <c r="A267" s="33"/>
      <c r="B267" s="12"/>
      <c r="C267" s="12"/>
      <c r="D267" s="12"/>
      <c r="E267" s="35" t="str">
        <f t="shared" si="269"/>
        <v/>
      </c>
      <c r="F267" t="str">
        <f t="shared" si="270"/>
        <v/>
      </c>
      <c r="G267" s="10" t="str">
        <f t="shared" si="271"/>
        <v/>
      </c>
      <c r="H267" t="str">
        <f t="shared" si="270"/>
        <v/>
      </c>
      <c r="I267" s="10" t="str">
        <f t="shared" si="271"/>
        <v/>
      </c>
      <c r="J267" t="str">
        <f t="shared" si="270"/>
        <v/>
      </c>
      <c r="K267" s="10" t="str">
        <f t="shared" ref="K267" si="273">IF(J267&lt;&gt;"",J267/$E267,"")</f>
        <v/>
      </c>
    </row>
    <row r="268" spans="1:11" x14ac:dyDescent="0.25">
      <c r="A268" s="33"/>
      <c r="B268" s="12"/>
      <c r="C268" s="12"/>
      <c r="D268" s="12"/>
      <c r="E268" s="35" t="str">
        <f t="shared" si="269"/>
        <v/>
      </c>
      <c r="F268" t="str">
        <f t="shared" si="270"/>
        <v/>
      </c>
      <c r="G268" s="10" t="str">
        <f t="shared" si="271"/>
        <v/>
      </c>
      <c r="H268" t="str">
        <f t="shared" si="270"/>
        <v/>
      </c>
      <c r="I268" s="10" t="str">
        <f t="shared" si="271"/>
        <v/>
      </c>
      <c r="J268" t="str">
        <f t="shared" si="270"/>
        <v/>
      </c>
      <c r="K268" s="10" t="str">
        <f t="shared" ref="K268" si="274">IF(J268&lt;&gt;"",J268/$E268,"")</f>
        <v/>
      </c>
    </row>
    <row r="269" spans="1:11" x14ac:dyDescent="0.25">
      <c r="A269" s="33"/>
      <c r="B269" s="12"/>
      <c r="C269" s="12"/>
      <c r="D269" s="12"/>
      <c r="E269" s="35" t="str">
        <f t="shared" si="269"/>
        <v/>
      </c>
      <c r="F269" t="str">
        <f t="shared" si="270"/>
        <v/>
      </c>
      <c r="G269" s="10" t="str">
        <f t="shared" si="271"/>
        <v/>
      </c>
      <c r="H269" t="str">
        <f t="shared" si="270"/>
        <v/>
      </c>
      <c r="I269" s="10" t="str">
        <f t="shared" si="271"/>
        <v/>
      </c>
      <c r="J269" t="str">
        <f t="shared" si="270"/>
        <v/>
      </c>
      <c r="K269" s="10" t="str">
        <f t="shared" ref="K269" si="275">IF(J269&lt;&gt;"",J269/$E269,"")</f>
        <v/>
      </c>
    </row>
    <row r="270" spans="1:11" x14ac:dyDescent="0.25">
      <c r="A270" s="33"/>
      <c r="B270" s="12"/>
      <c r="C270" s="12"/>
      <c r="D270" s="12"/>
      <c r="E270" s="35" t="str">
        <f t="shared" si="269"/>
        <v/>
      </c>
      <c r="F270" t="str">
        <f t="shared" si="270"/>
        <v/>
      </c>
      <c r="G270" s="10" t="str">
        <f t="shared" si="271"/>
        <v/>
      </c>
      <c r="H270" t="str">
        <f t="shared" si="270"/>
        <v/>
      </c>
      <c r="I270" s="10" t="str">
        <f t="shared" si="271"/>
        <v/>
      </c>
      <c r="J270" t="str">
        <f t="shared" si="270"/>
        <v/>
      </c>
      <c r="K270" s="10" t="str">
        <f t="shared" ref="K270" si="276">IF(J270&lt;&gt;"",J270/$E270,"")</f>
        <v/>
      </c>
    </row>
    <row r="271" spans="1:11" x14ac:dyDescent="0.25">
      <c r="A271" s="33"/>
      <c r="B271" s="12"/>
      <c r="C271" s="12"/>
      <c r="D271" s="12"/>
      <c r="E271" s="35" t="str">
        <f t="shared" si="269"/>
        <v/>
      </c>
      <c r="F271" t="str">
        <f t="shared" si="270"/>
        <v/>
      </c>
      <c r="G271" s="10" t="str">
        <f t="shared" si="271"/>
        <v/>
      </c>
      <c r="H271" t="str">
        <f t="shared" si="270"/>
        <v/>
      </c>
      <c r="I271" s="10" t="str">
        <f t="shared" si="271"/>
        <v/>
      </c>
      <c r="J271" t="str">
        <f t="shared" si="270"/>
        <v/>
      </c>
      <c r="K271" s="10" t="str">
        <f t="shared" ref="K271" si="277">IF(J271&lt;&gt;"",J271/$E271,"")</f>
        <v/>
      </c>
    </row>
    <row r="272" spans="1:11" x14ac:dyDescent="0.25">
      <c r="A272" s="33"/>
      <c r="B272" s="12"/>
      <c r="C272" s="12"/>
      <c r="D272" s="12"/>
      <c r="E272" s="35" t="str">
        <f t="shared" si="269"/>
        <v/>
      </c>
      <c r="F272" t="str">
        <f t="shared" si="270"/>
        <v/>
      </c>
      <c r="G272" s="10" t="str">
        <f t="shared" si="271"/>
        <v/>
      </c>
      <c r="H272" t="str">
        <f t="shared" si="270"/>
        <v/>
      </c>
      <c r="I272" s="10" t="str">
        <f t="shared" si="271"/>
        <v/>
      </c>
      <c r="J272" t="str">
        <f t="shared" si="270"/>
        <v/>
      </c>
      <c r="K272" s="10" t="str">
        <f t="shared" ref="K272" si="278">IF(J272&lt;&gt;"",J272/$E272,"")</f>
        <v/>
      </c>
    </row>
    <row r="273" spans="1:11" x14ac:dyDescent="0.25">
      <c r="A273" s="33"/>
      <c r="B273" s="12"/>
      <c r="C273" s="12"/>
      <c r="D273" s="12"/>
      <c r="E273" s="35" t="str">
        <f t="shared" si="269"/>
        <v/>
      </c>
      <c r="F273" t="str">
        <f t="shared" si="270"/>
        <v/>
      </c>
      <c r="G273" s="10" t="str">
        <f t="shared" si="271"/>
        <v/>
      </c>
      <c r="H273" t="str">
        <f t="shared" si="270"/>
        <v/>
      </c>
      <c r="I273" s="10" t="str">
        <f t="shared" si="271"/>
        <v/>
      </c>
      <c r="J273" t="str">
        <f t="shared" si="270"/>
        <v/>
      </c>
      <c r="K273" s="10" t="str">
        <f t="shared" ref="K273" si="279">IF(J273&lt;&gt;"",J273/$E273,"")</f>
        <v/>
      </c>
    </row>
    <row r="274" spans="1:11" x14ac:dyDescent="0.25">
      <c r="A274" s="33"/>
      <c r="B274" s="12"/>
      <c r="C274" s="12"/>
      <c r="D274" s="12"/>
      <c r="E274" s="35" t="str">
        <f t="shared" si="269"/>
        <v/>
      </c>
      <c r="F274" t="str">
        <f t="shared" si="270"/>
        <v/>
      </c>
      <c r="G274" s="10" t="str">
        <f t="shared" si="271"/>
        <v/>
      </c>
      <c r="H274" t="str">
        <f t="shared" si="270"/>
        <v/>
      </c>
      <c r="I274" s="10" t="str">
        <f t="shared" si="271"/>
        <v/>
      </c>
      <c r="J274" t="str">
        <f t="shared" si="270"/>
        <v/>
      </c>
      <c r="K274" s="10" t="str">
        <f t="shared" ref="K274" si="280">IF(J274&lt;&gt;"",J274/$E274,"")</f>
        <v/>
      </c>
    </row>
    <row r="275" spans="1:11" x14ac:dyDescent="0.25">
      <c r="A275" s="33"/>
      <c r="B275" s="12"/>
      <c r="C275" s="12"/>
      <c r="D275" s="12"/>
      <c r="E275" s="35" t="str">
        <f t="shared" si="269"/>
        <v/>
      </c>
      <c r="F275" t="str">
        <f t="shared" si="270"/>
        <v/>
      </c>
      <c r="G275" s="10" t="str">
        <f t="shared" si="271"/>
        <v/>
      </c>
      <c r="H275" t="str">
        <f t="shared" si="270"/>
        <v/>
      </c>
      <c r="I275" s="10" t="str">
        <f t="shared" si="271"/>
        <v/>
      </c>
      <c r="J275" t="str">
        <f t="shared" si="270"/>
        <v/>
      </c>
      <c r="K275" s="10" t="str">
        <f t="shared" ref="K275" si="281">IF(J275&lt;&gt;"",J275/$E275,"")</f>
        <v/>
      </c>
    </row>
    <row r="276" spans="1:11" x14ac:dyDescent="0.25">
      <c r="A276" s="33"/>
      <c r="B276" s="12"/>
      <c r="C276" s="12"/>
      <c r="D276" s="12"/>
      <c r="E276" s="35" t="str">
        <f t="shared" si="269"/>
        <v/>
      </c>
      <c r="F276" t="str">
        <f t="shared" si="270"/>
        <v/>
      </c>
      <c r="G276" s="10" t="str">
        <f t="shared" si="271"/>
        <v/>
      </c>
      <c r="H276" t="str">
        <f t="shared" si="270"/>
        <v/>
      </c>
      <c r="I276" s="10" t="str">
        <f t="shared" si="271"/>
        <v/>
      </c>
      <c r="J276" t="str">
        <f t="shared" si="270"/>
        <v/>
      </c>
      <c r="K276" s="10" t="str">
        <f t="shared" ref="K276" si="282">IF(J276&lt;&gt;"",J276/$E276,"")</f>
        <v/>
      </c>
    </row>
    <row r="277" spans="1:11" x14ac:dyDescent="0.25">
      <c r="A277" s="33"/>
      <c r="B277" s="12"/>
      <c r="C277" s="12"/>
      <c r="D277" s="12"/>
      <c r="E277" s="35" t="str">
        <f t="shared" si="269"/>
        <v/>
      </c>
      <c r="F277" t="str">
        <f t="shared" si="270"/>
        <v/>
      </c>
      <c r="G277" s="10" t="str">
        <f t="shared" si="271"/>
        <v/>
      </c>
      <c r="H277" t="str">
        <f t="shared" si="270"/>
        <v/>
      </c>
      <c r="I277" s="10" t="str">
        <f t="shared" si="271"/>
        <v/>
      </c>
      <c r="J277" t="str">
        <f t="shared" si="270"/>
        <v/>
      </c>
      <c r="K277" s="10" t="str">
        <f t="shared" ref="K277" si="283">IF(J277&lt;&gt;"",J277/$E277,"")</f>
        <v/>
      </c>
    </row>
    <row r="278" spans="1:11" x14ac:dyDescent="0.25">
      <c r="A278" s="33"/>
      <c r="B278" s="12"/>
      <c r="C278" s="12"/>
      <c r="D278" s="12"/>
      <c r="E278" s="35" t="str">
        <f t="shared" si="269"/>
        <v/>
      </c>
      <c r="F278" t="str">
        <f t="shared" si="270"/>
        <v/>
      </c>
      <c r="G278" s="10" t="str">
        <f t="shared" si="271"/>
        <v/>
      </c>
      <c r="H278" t="str">
        <f t="shared" si="270"/>
        <v/>
      </c>
      <c r="I278" s="10" t="str">
        <f t="shared" si="271"/>
        <v/>
      </c>
      <c r="J278" t="str">
        <f t="shared" si="270"/>
        <v/>
      </c>
      <c r="K278" s="10" t="str">
        <f t="shared" ref="K278" si="284">IF(J278&lt;&gt;"",J278/$E278,"")</f>
        <v/>
      </c>
    </row>
    <row r="279" spans="1:11" x14ac:dyDescent="0.25">
      <c r="A279" s="33"/>
      <c r="B279" s="12"/>
      <c r="C279" s="12"/>
      <c r="D279" s="12"/>
      <c r="E279" s="35" t="str">
        <f t="shared" si="269"/>
        <v/>
      </c>
      <c r="F279" t="str">
        <f t="shared" si="270"/>
        <v/>
      </c>
      <c r="G279" s="10" t="str">
        <f t="shared" si="271"/>
        <v/>
      </c>
      <c r="H279" t="str">
        <f t="shared" si="270"/>
        <v/>
      </c>
      <c r="I279" s="10" t="str">
        <f t="shared" si="271"/>
        <v/>
      </c>
      <c r="J279" t="str">
        <f t="shared" si="270"/>
        <v/>
      </c>
      <c r="K279" s="10" t="str">
        <f t="shared" ref="K279" si="285">IF(J279&lt;&gt;"",J279/$E279,"")</f>
        <v/>
      </c>
    </row>
    <row r="280" spans="1:11" x14ac:dyDescent="0.25">
      <c r="A280" s="33"/>
      <c r="B280" s="12"/>
      <c r="C280" s="12"/>
      <c r="D280" s="12"/>
      <c r="E280" s="35" t="str">
        <f t="shared" si="269"/>
        <v/>
      </c>
      <c r="F280" t="str">
        <f t="shared" si="270"/>
        <v/>
      </c>
      <c r="G280" s="10" t="str">
        <f t="shared" si="271"/>
        <v/>
      </c>
      <c r="H280" t="str">
        <f t="shared" si="270"/>
        <v/>
      </c>
      <c r="I280" s="10" t="str">
        <f t="shared" si="271"/>
        <v/>
      </c>
      <c r="J280" t="str">
        <f t="shared" si="270"/>
        <v/>
      </c>
      <c r="K280" s="10" t="str">
        <f t="shared" ref="K280" si="286">IF(J280&lt;&gt;"",J280/$E280,"")</f>
        <v/>
      </c>
    </row>
    <row r="281" spans="1:11" x14ac:dyDescent="0.25">
      <c r="A281" s="33"/>
      <c r="B281" s="12"/>
      <c r="C281" s="12"/>
      <c r="D281" s="12"/>
      <c r="E281" s="35" t="str">
        <f t="shared" si="269"/>
        <v/>
      </c>
      <c r="F281" t="str">
        <f t="shared" si="270"/>
        <v/>
      </c>
      <c r="G281" s="10" t="str">
        <f t="shared" si="271"/>
        <v/>
      </c>
      <c r="H281" t="str">
        <f t="shared" si="270"/>
        <v/>
      </c>
      <c r="I281" s="10" t="str">
        <f t="shared" si="271"/>
        <v/>
      </c>
      <c r="J281" t="str">
        <f t="shared" si="270"/>
        <v/>
      </c>
      <c r="K281" s="10" t="str">
        <f t="shared" ref="K281" si="287">IF(J281&lt;&gt;"",J281/$E281,"")</f>
        <v/>
      </c>
    </row>
    <row r="282" spans="1:11" x14ac:dyDescent="0.25">
      <c r="A282" s="33"/>
      <c r="B282" s="12"/>
      <c r="C282" s="12"/>
      <c r="D282" s="12"/>
      <c r="E282" s="35" t="str">
        <f t="shared" si="269"/>
        <v/>
      </c>
      <c r="F282" t="str">
        <f t="shared" si="270"/>
        <v/>
      </c>
      <c r="G282" s="10" t="str">
        <f t="shared" si="271"/>
        <v/>
      </c>
      <c r="H282" t="str">
        <f t="shared" si="270"/>
        <v/>
      </c>
      <c r="I282" s="10" t="str">
        <f t="shared" si="271"/>
        <v/>
      </c>
      <c r="J282" t="str">
        <f t="shared" si="270"/>
        <v/>
      </c>
      <c r="K282" s="10" t="str">
        <f t="shared" ref="K282" si="288">IF(J282&lt;&gt;"",J282/$E282,"")</f>
        <v/>
      </c>
    </row>
    <row r="283" spans="1:11" x14ac:dyDescent="0.25">
      <c r="A283" s="33"/>
      <c r="B283" s="12"/>
      <c r="C283" s="12"/>
      <c r="D283" s="12"/>
      <c r="E283" s="35" t="str">
        <f t="shared" si="269"/>
        <v/>
      </c>
      <c r="F283" t="str">
        <f t="shared" si="270"/>
        <v/>
      </c>
      <c r="G283" s="10" t="str">
        <f t="shared" si="271"/>
        <v/>
      </c>
      <c r="H283" t="str">
        <f t="shared" si="270"/>
        <v/>
      </c>
      <c r="I283" s="10" t="str">
        <f t="shared" si="271"/>
        <v/>
      </c>
      <c r="J283" t="str">
        <f t="shared" si="270"/>
        <v/>
      </c>
      <c r="K283" s="10" t="str">
        <f t="shared" ref="K283" si="289">IF(J283&lt;&gt;"",J283/$E283,"")</f>
        <v/>
      </c>
    </row>
    <row r="284" spans="1:11" x14ac:dyDescent="0.25">
      <c r="A284" s="33"/>
      <c r="B284" s="12"/>
      <c r="C284" s="12"/>
      <c r="D284" s="12"/>
      <c r="E284" s="35" t="str">
        <f t="shared" si="269"/>
        <v/>
      </c>
      <c r="F284" t="str">
        <f t="shared" si="270"/>
        <v/>
      </c>
      <c r="G284" s="10" t="str">
        <f t="shared" si="271"/>
        <v/>
      </c>
      <c r="H284" t="str">
        <f t="shared" si="270"/>
        <v/>
      </c>
      <c r="I284" s="10" t="str">
        <f t="shared" si="271"/>
        <v/>
      </c>
      <c r="J284" t="str">
        <f t="shared" si="270"/>
        <v/>
      </c>
      <c r="K284" s="10" t="str">
        <f t="shared" ref="K284" si="290">IF(J284&lt;&gt;"",J284/$E284,"")</f>
        <v/>
      </c>
    </row>
    <row r="285" spans="1:11" x14ac:dyDescent="0.25">
      <c r="A285" s="33"/>
      <c r="B285" s="12"/>
      <c r="C285" s="12"/>
      <c r="D285" s="12"/>
      <c r="E285" s="35" t="str">
        <f t="shared" si="269"/>
        <v/>
      </c>
      <c r="F285" t="str">
        <f t="shared" si="270"/>
        <v/>
      </c>
      <c r="G285" s="10" t="str">
        <f t="shared" si="271"/>
        <v/>
      </c>
      <c r="H285" t="str">
        <f t="shared" si="270"/>
        <v/>
      </c>
      <c r="I285" s="10" t="str">
        <f t="shared" si="271"/>
        <v/>
      </c>
      <c r="J285" t="str">
        <f t="shared" si="270"/>
        <v/>
      </c>
      <c r="K285" s="10" t="str">
        <f t="shared" ref="K285" si="291">IF(J285&lt;&gt;"",J285/$E285,"")</f>
        <v/>
      </c>
    </row>
    <row r="286" spans="1:11" x14ac:dyDescent="0.25">
      <c r="A286" s="33"/>
      <c r="B286" s="12"/>
      <c r="C286" s="12"/>
      <c r="D286" s="12"/>
      <c r="E286" s="35" t="str">
        <f t="shared" si="269"/>
        <v/>
      </c>
      <c r="F286" t="str">
        <f t="shared" si="270"/>
        <v/>
      </c>
      <c r="G286" s="10" t="str">
        <f t="shared" si="271"/>
        <v/>
      </c>
      <c r="H286" t="str">
        <f t="shared" si="270"/>
        <v/>
      </c>
      <c r="I286" s="10" t="str">
        <f t="shared" si="271"/>
        <v/>
      </c>
      <c r="J286" t="str">
        <f t="shared" si="270"/>
        <v/>
      </c>
      <c r="K286" s="10" t="str">
        <f t="shared" ref="K286" si="292">IF(J286&lt;&gt;"",J286/$E286,"")</f>
        <v/>
      </c>
    </row>
    <row r="287" spans="1:11" x14ac:dyDescent="0.25">
      <c r="A287" s="33"/>
      <c r="B287" s="12"/>
      <c r="C287" s="12"/>
      <c r="D287" s="12"/>
      <c r="E287" s="35" t="str">
        <f t="shared" si="269"/>
        <v/>
      </c>
      <c r="F287" t="str">
        <f t="shared" si="270"/>
        <v/>
      </c>
      <c r="G287" s="10" t="str">
        <f t="shared" si="271"/>
        <v/>
      </c>
      <c r="H287" t="str">
        <f t="shared" si="270"/>
        <v/>
      </c>
      <c r="I287" s="10" t="str">
        <f t="shared" si="271"/>
        <v/>
      </c>
      <c r="J287" t="str">
        <f t="shared" si="270"/>
        <v/>
      </c>
      <c r="K287" s="10" t="str">
        <f t="shared" ref="K287" si="293">IF(J287&lt;&gt;"",J287/$E287,"")</f>
        <v/>
      </c>
    </row>
    <row r="288" spans="1:11" x14ac:dyDescent="0.25">
      <c r="A288" s="33"/>
      <c r="B288" s="12"/>
      <c r="C288" s="12"/>
      <c r="D288" s="12"/>
      <c r="E288" s="35" t="str">
        <f t="shared" si="269"/>
        <v/>
      </c>
      <c r="F288" t="str">
        <f t="shared" si="270"/>
        <v/>
      </c>
      <c r="G288" s="10" t="str">
        <f t="shared" si="271"/>
        <v/>
      </c>
      <c r="H288" t="str">
        <f t="shared" si="270"/>
        <v/>
      </c>
      <c r="I288" s="10" t="str">
        <f t="shared" si="271"/>
        <v/>
      </c>
      <c r="J288" t="str">
        <f t="shared" si="270"/>
        <v/>
      </c>
      <c r="K288" s="10" t="str">
        <f t="shared" ref="K288" si="294">IF(J288&lt;&gt;"",J288/$E288,"")</f>
        <v/>
      </c>
    </row>
    <row r="289" spans="1:11" x14ac:dyDescent="0.25">
      <c r="A289" s="33"/>
      <c r="B289" s="12"/>
      <c r="C289" s="12"/>
      <c r="D289" s="12"/>
      <c r="E289" s="35" t="str">
        <f t="shared" si="269"/>
        <v/>
      </c>
      <c r="F289" t="str">
        <f t="shared" si="270"/>
        <v/>
      </c>
      <c r="G289" s="10" t="str">
        <f t="shared" si="271"/>
        <v/>
      </c>
      <c r="H289" t="str">
        <f t="shared" si="270"/>
        <v/>
      </c>
      <c r="I289" s="10" t="str">
        <f t="shared" si="271"/>
        <v/>
      </c>
      <c r="J289" t="str">
        <f t="shared" si="270"/>
        <v/>
      </c>
      <c r="K289" s="10" t="str">
        <f t="shared" ref="K289" si="295">IF(J289&lt;&gt;"",J289/$E289,"")</f>
        <v/>
      </c>
    </row>
    <row r="290" spans="1:11" x14ac:dyDescent="0.25">
      <c r="A290" s="33"/>
      <c r="B290" s="12"/>
      <c r="C290" s="12"/>
      <c r="D290" s="12"/>
      <c r="E290" s="35" t="str">
        <f t="shared" si="269"/>
        <v/>
      </c>
      <c r="F290" t="str">
        <f t="shared" si="270"/>
        <v/>
      </c>
      <c r="G290" s="10" t="str">
        <f t="shared" si="271"/>
        <v/>
      </c>
      <c r="H290" t="str">
        <f t="shared" si="270"/>
        <v/>
      </c>
      <c r="I290" s="10" t="str">
        <f t="shared" si="271"/>
        <v/>
      </c>
      <c r="J290" t="str">
        <f t="shared" si="270"/>
        <v/>
      </c>
      <c r="K290" s="10" t="str">
        <f t="shared" ref="K290" si="296">IF(J290&lt;&gt;"",J290/$E290,"")</f>
        <v/>
      </c>
    </row>
    <row r="291" spans="1:11" x14ac:dyDescent="0.25">
      <c r="A291" s="33"/>
      <c r="B291" s="12"/>
      <c r="C291" s="12"/>
      <c r="D291" s="12"/>
      <c r="E291" s="35" t="str">
        <f t="shared" si="269"/>
        <v/>
      </c>
      <c r="F291" t="str">
        <f t="shared" si="270"/>
        <v/>
      </c>
      <c r="G291" s="10" t="str">
        <f t="shared" si="271"/>
        <v/>
      </c>
      <c r="H291" t="str">
        <f t="shared" si="270"/>
        <v/>
      </c>
      <c r="I291" s="10" t="str">
        <f t="shared" si="271"/>
        <v/>
      </c>
      <c r="J291" t="str">
        <f t="shared" si="270"/>
        <v/>
      </c>
      <c r="K291" s="10" t="str">
        <f t="shared" ref="K291" si="297">IF(J291&lt;&gt;"",J291/$E291,"")</f>
        <v/>
      </c>
    </row>
    <row r="292" spans="1:11" x14ac:dyDescent="0.25">
      <c r="A292" s="33"/>
      <c r="B292" s="12"/>
      <c r="C292" s="12"/>
      <c r="D292" s="12"/>
      <c r="E292" s="35" t="str">
        <f t="shared" si="269"/>
        <v/>
      </c>
      <c r="F292" t="str">
        <f t="shared" si="270"/>
        <v/>
      </c>
      <c r="G292" s="10" t="str">
        <f t="shared" si="271"/>
        <v/>
      </c>
      <c r="H292" t="str">
        <f t="shared" si="270"/>
        <v/>
      </c>
      <c r="I292" s="10" t="str">
        <f t="shared" si="271"/>
        <v/>
      </c>
      <c r="J292" t="str">
        <f t="shared" si="270"/>
        <v/>
      </c>
      <c r="K292" s="10" t="str">
        <f t="shared" ref="K292" si="298">IF(J292&lt;&gt;"",J292/$E292,"")</f>
        <v/>
      </c>
    </row>
    <row r="293" spans="1:11" x14ac:dyDescent="0.25">
      <c r="A293" s="33"/>
      <c r="B293" s="12"/>
      <c r="C293" s="12"/>
      <c r="D293" s="12"/>
      <c r="E293" s="35" t="str">
        <f t="shared" si="269"/>
        <v/>
      </c>
      <c r="F293" t="str">
        <f t="shared" si="270"/>
        <v/>
      </c>
      <c r="G293" s="10" t="str">
        <f t="shared" si="271"/>
        <v/>
      </c>
      <c r="H293" t="str">
        <f t="shared" si="270"/>
        <v/>
      </c>
      <c r="I293" s="10" t="str">
        <f t="shared" si="271"/>
        <v/>
      </c>
      <c r="J293" t="str">
        <f t="shared" si="270"/>
        <v/>
      </c>
      <c r="K293" s="10" t="str">
        <f t="shared" ref="K293" si="299">IF(J293&lt;&gt;"",J293/$E293,"")</f>
        <v/>
      </c>
    </row>
    <row r="294" spans="1:11" x14ac:dyDescent="0.25">
      <c r="A294" s="33"/>
      <c r="B294" s="12"/>
      <c r="C294" s="12"/>
      <c r="D294" s="12"/>
      <c r="E294" s="35" t="str">
        <f t="shared" si="269"/>
        <v/>
      </c>
      <c r="F294" t="str">
        <f t="shared" si="270"/>
        <v/>
      </c>
      <c r="G294" s="10" t="str">
        <f t="shared" si="271"/>
        <v/>
      </c>
      <c r="H294" t="str">
        <f t="shared" si="270"/>
        <v/>
      </c>
      <c r="I294" s="10" t="str">
        <f t="shared" si="271"/>
        <v/>
      </c>
      <c r="J294" t="str">
        <f t="shared" si="270"/>
        <v/>
      </c>
      <c r="K294" s="10" t="str">
        <f t="shared" ref="K294" si="300">IF(J294&lt;&gt;"",J294/$E294,"")</f>
        <v/>
      </c>
    </row>
    <row r="295" spans="1:11" x14ac:dyDescent="0.25">
      <c r="A295" s="33"/>
      <c r="B295" s="12"/>
      <c r="C295" s="12"/>
      <c r="D295" s="12"/>
      <c r="E295" s="35" t="str">
        <f t="shared" si="269"/>
        <v/>
      </c>
      <c r="F295" t="str">
        <f t="shared" si="270"/>
        <v/>
      </c>
      <c r="G295" s="10" t="str">
        <f t="shared" si="271"/>
        <v/>
      </c>
      <c r="H295" t="str">
        <f t="shared" si="270"/>
        <v/>
      </c>
      <c r="I295" s="10" t="str">
        <f t="shared" si="271"/>
        <v/>
      </c>
      <c r="J295" t="str">
        <f t="shared" si="270"/>
        <v/>
      </c>
      <c r="K295" s="10" t="str">
        <f t="shared" ref="K295" si="301">IF(J295&lt;&gt;"",J295/$E295,"")</f>
        <v/>
      </c>
    </row>
    <row r="296" spans="1:11" x14ac:dyDescent="0.25">
      <c r="A296" s="33"/>
      <c r="B296" s="12"/>
      <c r="C296" s="12"/>
      <c r="D296" s="12"/>
      <c r="E296" s="35" t="str">
        <f t="shared" si="269"/>
        <v/>
      </c>
      <c r="F296" t="str">
        <f t="shared" si="270"/>
        <v/>
      </c>
      <c r="G296" s="10" t="str">
        <f t="shared" si="271"/>
        <v/>
      </c>
      <c r="H296" t="str">
        <f t="shared" si="270"/>
        <v/>
      </c>
      <c r="I296" s="10" t="str">
        <f t="shared" si="271"/>
        <v/>
      </c>
      <c r="J296" t="str">
        <f t="shared" si="270"/>
        <v/>
      </c>
      <c r="K296" s="10" t="str">
        <f t="shared" ref="K296" si="302">IF(J296&lt;&gt;"",J296/$E296,"")</f>
        <v/>
      </c>
    </row>
    <row r="297" spans="1:11" x14ac:dyDescent="0.25">
      <c r="A297" s="33"/>
      <c r="B297" s="12"/>
      <c r="C297" s="12"/>
      <c r="D297" s="12"/>
      <c r="E297" s="35" t="str">
        <f t="shared" si="269"/>
        <v/>
      </c>
      <c r="F297" t="str">
        <f t="shared" si="270"/>
        <v/>
      </c>
      <c r="G297" s="10" t="str">
        <f t="shared" si="271"/>
        <v/>
      </c>
      <c r="H297" t="str">
        <f t="shared" si="270"/>
        <v/>
      </c>
      <c r="I297" s="10" t="str">
        <f t="shared" si="271"/>
        <v/>
      </c>
      <c r="J297" t="str">
        <f t="shared" si="270"/>
        <v/>
      </c>
      <c r="K297" s="10" t="str">
        <f t="shared" ref="K297" si="303">IF(J297&lt;&gt;"",J297/$E297,"")</f>
        <v/>
      </c>
    </row>
    <row r="298" spans="1:11" x14ac:dyDescent="0.25">
      <c r="A298" s="33"/>
      <c r="B298" s="12"/>
      <c r="C298" s="12"/>
      <c r="D298" s="12"/>
      <c r="E298" s="35" t="str">
        <f t="shared" si="269"/>
        <v/>
      </c>
      <c r="F298" t="str">
        <f t="shared" si="270"/>
        <v/>
      </c>
      <c r="G298" s="10" t="str">
        <f t="shared" si="271"/>
        <v/>
      </c>
      <c r="H298" t="str">
        <f t="shared" si="270"/>
        <v/>
      </c>
      <c r="I298" s="10" t="str">
        <f t="shared" si="271"/>
        <v/>
      </c>
      <c r="J298" t="str">
        <f t="shared" si="270"/>
        <v/>
      </c>
      <c r="K298" s="10" t="str">
        <f t="shared" ref="K298" si="304">IF(J298&lt;&gt;"",J298/$E298,"")</f>
        <v/>
      </c>
    </row>
    <row r="299" spans="1:11" x14ac:dyDescent="0.25">
      <c r="A299" s="33"/>
      <c r="B299" s="12"/>
      <c r="C299" s="12"/>
      <c r="D299" s="12"/>
      <c r="E299" s="35" t="str">
        <f t="shared" si="269"/>
        <v/>
      </c>
      <c r="F299" t="str">
        <f t="shared" si="270"/>
        <v/>
      </c>
      <c r="G299" s="10" t="str">
        <f t="shared" si="271"/>
        <v/>
      </c>
      <c r="H299" t="str">
        <f t="shared" si="270"/>
        <v/>
      </c>
      <c r="I299" s="10" t="str">
        <f t="shared" si="271"/>
        <v/>
      </c>
      <c r="J299" t="str">
        <f t="shared" si="270"/>
        <v/>
      </c>
      <c r="K299" s="10" t="str">
        <f t="shared" ref="K299" si="305">IF(J299&lt;&gt;"",J299/$E299,"")</f>
        <v/>
      </c>
    </row>
    <row r="300" spans="1:11" x14ac:dyDescent="0.25">
      <c r="A300" s="33"/>
      <c r="B300" s="12"/>
      <c r="C300" s="12"/>
      <c r="D300" s="12"/>
      <c r="E300" s="35" t="str">
        <f t="shared" si="269"/>
        <v/>
      </c>
      <c r="F300" t="str">
        <f t="shared" si="270"/>
        <v/>
      </c>
      <c r="G300" s="10" t="str">
        <f t="shared" si="271"/>
        <v/>
      </c>
      <c r="H300" t="str">
        <f t="shared" si="270"/>
        <v/>
      </c>
      <c r="I300" s="10" t="str">
        <f t="shared" si="271"/>
        <v/>
      </c>
      <c r="J300" t="str">
        <f t="shared" si="270"/>
        <v/>
      </c>
      <c r="K300" s="10" t="str">
        <f t="shared" ref="K300" si="306">IF(J300&lt;&gt;"",J300/$E300,"")</f>
        <v/>
      </c>
    </row>
    <row r="301" spans="1:11" x14ac:dyDescent="0.25">
      <c r="A301" s="33"/>
      <c r="B301" s="12"/>
      <c r="C301" s="12"/>
      <c r="D301" s="12"/>
      <c r="E301" s="35" t="str">
        <f t="shared" si="269"/>
        <v/>
      </c>
      <c r="F301" t="str">
        <f t="shared" si="270"/>
        <v/>
      </c>
      <c r="G301" s="10" t="str">
        <f t="shared" si="271"/>
        <v/>
      </c>
      <c r="H301" t="str">
        <f t="shared" si="270"/>
        <v/>
      </c>
      <c r="I301" s="10" t="str">
        <f t="shared" si="271"/>
        <v/>
      </c>
      <c r="J301" t="str">
        <f t="shared" si="270"/>
        <v/>
      </c>
      <c r="K301" s="10" t="str">
        <f t="shared" ref="K301" si="307">IF(J301&lt;&gt;"",J301/$E301,"")</f>
        <v/>
      </c>
    </row>
    <row r="302" spans="1:11" x14ac:dyDescent="0.25">
      <c r="A302" s="33"/>
      <c r="B302" s="12"/>
      <c r="C302" s="12"/>
      <c r="D302" s="12"/>
      <c r="E302" s="35" t="str">
        <f t="shared" si="269"/>
        <v/>
      </c>
      <c r="F302" t="str">
        <f t="shared" si="270"/>
        <v/>
      </c>
      <c r="G302" s="10" t="str">
        <f t="shared" si="271"/>
        <v/>
      </c>
      <c r="H302" t="str">
        <f t="shared" si="270"/>
        <v/>
      </c>
      <c r="I302" s="10" t="str">
        <f t="shared" si="271"/>
        <v/>
      </c>
      <c r="J302" t="str">
        <f t="shared" si="270"/>
        <v/>
      </c>
      <c r="K302" s="10" t="str">
        <f t="shared" ref="K302" si="308">IF(J302&lt;&gt;"",J302/$E302,"")</f>
        <v/>
      </c>
    </row>
    <row r="303" spans="1:11" x14ac:dyDescent="0.25">
      <c r="A303" s="33"/>
      <c r="B303" s="12"/>
      <c r="C303" s="12"/>
      <c r="D303" s="12"/>
      <c r="E303" s="35" t="str">
        <f t="shared" si="269"/>
        <v/>
      </c>
      <c r="F303" t="str">
        <f t="shared" si="270"/>
        <v/>
      </c>
      <c r="G303" s="10" t="str">
        <f t="shared" si="271"/>
        <v/>
      </c>
      <c r="H303" t="str">
        <f t="shared" si="270"/>
        <v/>
      </c>
      <c r="I303" s="10" t="str">
        <f t="shared" si="271"/>
        <v/>
      </c>
      <c r="J303" t="str">
        <f t="shared" si="270"/>
        <v/>
      </c>
      <c r="K303" s="10" t="str">
        <f t="shared" ref="K303" si="309">IF(J303&lt;&gt;"",J303/$E303,"")</f>
        <v/>
      </c>
    </row>
    <row r="304" spans="1:11" x14ac:dyDescent="0.25">
      <c r="A304" s="33"/>
      <c r="B304" s="12"/>
      <c r="C304" s="12"/>
      <c r="D304" s="12"/>
      <c r="E304" s="35" t="str">
        <f t="shared" si="269"/>
        <v/>
      </c>
      <c r="F304" t="str">
        <f t="shared" si="270"/>
        <v/>
      </c>
      <c r="G304" s="10" t="str">
        <f t="shared" si="271"/>
        <v/>
      </c>
      <c r="H304" t="str">
        <f t="shared" si="270"/>
        <v/>
      </c>
      <c r="I304" s="10" t="str">
        <f t="shared" si="271"/>
        <v/>
      </c>
      <c r="J304" t="str">
        <f t="shared" si="270"/>
        <v/>
      </c>
      <c r="K304" s="10" t="str">
        <f t="shared" ref="K304" si="310">IF(J304&lt;&gt;"",J304/$E304,"")</f>
        <v/>
      </c>
    </row>
    <row r="305" spans="1:11" x14ac:dyDescent="0.25">
      <c r="A305" s="33"/>
      <c r="B305" s="12"/>
      <c r="C305" s="12"/>
      <c r="D305" s="12"/>
      <c r="E305" s="35" t="str">
        <f t="shared" si="269"/>
        <v/>
      </c>
      <c r="F305" t="str">
        <f t="shared" si="270"/>
        <v/>
      </c>
      <c r="G305" s="10" t="str">
        <f t="shared" si="271"/>
        <v/>
      </c>
      <c r="H305" t="str">
        <f t="shared" si="270"/>
        <v/>
      </c>
      <c r="I305" s="10" t="str">
        <f t="shared" si="271"/>
        <v/>
      </c>
      <c r="J305" t="str">
        <f t="shared" si="270"/>
        <v/>
      </c>
      <c r="K305" s="10" t="str">
        <f t="shared" ref="K305" si="311">IF(J305&lt;&gt;"",J305/$E305,"")</f>
        <v/>
      </c>
    </row>
    <row r="306" spans="1:11" x14ac:dyDescent="0.25">
      <c r="A306" s="33"/>
      <c r="B306" s="12"/>
      <c r="C306" s="12"/>
      <c r="D306" s="12"/>
      <c r="E306" s="35" t="str">
        <f t="shared" si="269"/>
        <v/>
      </c>
      <c r="F306" t="str">
        <f t="shared" si="270"/>
        <v/>
      </c>
      <c r="G306" s="10" t="str">
        <f t="shared" si="271"/>
        <v/>
      </c>
      <c r="H306" t="str">
        <f t="shared" si="270"/>
        <v/>
      </c>
      <c r="I306" s="10" t="str">
        <f t="shared" si="271"/>
        <v/>
      </c>
      <c r="J306" t="str">
        <f t="shared" si="270"/>
        <v/>
      </c>
      <c r="K306" s="10" t="str">
        <f t="shared" ref="K306" si="312">IF(J306&lt;&gt;"",J306/$E306,"")</f>
        <v/>
      </c>
    </row>
    <row r="307" spans="1:11" x14ac:dyDescent="0.25">
      <c r="A307" s="33"/>
      <c r="B307" s="12"/>
      <c r="C307" s="12"/>
      <c r="D307" s="12"/>
      <c r="E307" s="35" t="str">
        <f t="shared" si="269"/>
        <v/>
      </c>
      <c r="F307" t="str">
        <f t="shared" si="270"/>
        <v/>
      </c>
      <c r="G307" s="10" t="str">
        <f t="shared" si="271"/>
        <v/>
      </c>
      <c r="H307" t="str">
        <f t="shared" si="270"/>
        <v/>
      </c>
      <c r="I307" s="10" t="str">
        <f t="shared" si="271"/>
        <v/>
      </c>
      <c r="J307" t="str">
        <f t="shared" si="270"/>
        <v/>
      </c>
      <c r="K307" s="10" t="str">
        <f t="shared" ref="K307" si="313">IF(J307&lt;&gt;"",J307/$E307,"")</f>
        <v/>
      </c>
    </row>
    <row r="308" spans="1:11" x14ac:dyDescent="0.25">
      <c r="A308" s="33"/>
      <c r="B308" s="12"/>
      <c r="C308" s="12"/>
      <c r="D308" s="12"/>
      <c r="E308" s="35" t="str">
        <f t="shared" si="269"/>
        <v/>
      </c>
      <c r="F308" t="str">
        <f t="shared" si="270"/>
        <v/>
      </c>
      <c r="G308" s="10" t="str">
        <f t="shared" si="271"/>
        <v/>
      </c>
      <c r="H308" t="str">
        <f t="shared" si="270"/>
        <v/>
      </c>
      <c r="I308" s="10" t="str">
        <f t="shared" si="271"/>
        <v/>
      </c>
      <c r="J308" t="str">
        <f t="shared" si="270"/>
        <v/>
      </c>
      <c r="K308" s="10" t="str">
        <f t="shared" ref="K308" si="314">IF(J308&lt;&gt;"",J308/$E308,"")</f>
        <v/>
      </c>
    </row>
    <row r="309" spans="1:11" x14ac:dyDescent="0.25">
      <c r="A309" s="33"/>
      <c r="B309" s="12"/>
      <c r="C309" s="12"/>
      <c r="D309" s="12"/>
      <c r="E309" s="35" t="str">
        <f t="shared" si="269"/>
        <v/>
      </c>
      <c r="F309" t="str">
        <f t="shared" si="270"/>
        <v/>
      </c>
      <c r="G309" s="10" t="str">
        <f t="shared" si="271"/>
        <v/>
      </c>
      <c r="H309" t="str">
        <f t="shared" si="270"/>
        <v/>
      </c>
      <c r="I309" s="10" t="str">
        <f t="shared" si="271"/>
        <v/>
      </c>
      <c r="J309" t="str">
        <f t="shared" si="270"/>
        <v/>
      </c>
      <c r="K309" s="10" t="str">
        <f t="shared" ref="K309" si="315">IF(J309&lt;&gt;"",J309/$E309,"")</f>
        <v/>
      </c>
    </row>
    <row r="310" spans="1:11" x14ac:dyDescent="0.25">
      <c r="A310" s="33"/>
      <c r="B310" s="12"/>
      <c r="C310" s="12"/>
      <c r="D310" s="12"/>
      <c r="E310" s="35" t="str">
        <f t="shared" si="269"/>
        <v/>
      </c>
      <c r="F310" t="str">
        <f t="shared" si="270"/>
        <v/>
      </c>
      <c r="G310" s="10" t="str">
        <f t="shared" si="271"/>
        <v/>
      </c>
      <c r="H310" t="str">
        <f t="shared" si="270"/>
        <v/>
      </c>
      <c r="I310" s="10" t="str">
        <f t="shared" si="271"/>
        <v/>
      </c>
      <c r="J310" t="str">
        <f t="shared" si="270"/>
        <v/>
      </c>
      <c r="K310" s="10" t="str">
        <f t="shared" ref="K310" si="316">IF(J310&lt;&gt;"",J310/$E310,"")</f>
        <v/>
      </c>
    </row>
    <row r="311" spans="1:11" x14ac:dyDescent="0.25">
      <c r="A311" s="33"/>
      <c r="B311" s="12"/>
      <c r="C311" s="12"/>
      <c r="D311" s="12"/>
      <c r="E311" s="35" t="str">
        <f t="shared" si="269"/>
        <v/>
      </c>
      <c r="F311" t="str">
        <f t="shared" si="270"/>
        <v/>
      </c>
      <c r="G311" s="10" t="str">
        <f t="shared" si="271"/>
        <v/>
      </c>
      <c r="H311" t="str">
        <f t="shared" si="270"/>
        <v/>
      </c>
      <c r="I311" s="10" t="str">
        <f t="shared" si="271"/>
        <v/>
      </c>
      <c r="J311" t="str">
        <f t="shared" si="270"/>
        <v/>
      </c>
      <c r="K311" s="10" t="str">
        <f t="shared" ref="K311" si="317">IF(J311&lt;&gt;"",J311/$E311,"")</f>
        <v/>
      </c>
    </row>
    <row r="312" spans="1:11" x14ac:dyDescent="0.25">
      <c r="A312" s="33"/>
      <c r="B312" s="12"/>
      <c r="C312" s="12"/>
      <c r="D312" s="12"/>
      <c r="E312" s="35" t="str">
        <f t="shared" si="269"/>
        <v/>
      </c>
      <c r="F312" t="str">
        <f t="shared" si="270"/>
        <v/>
      </c>
      <c r="G312" s="10" t="str">
        <f t="shared" si="271"/>
        <v/>
      </c>
      <c r="H312" t="str">
        <f t="shared" si="270"/>
        <v/>
      </c>
      <c r="I312" s="10" t="str">
        <f t="shared" si="271"/>
        <v/>
      </c>
      <c r="J312" t="str">
        <f t="shared" si="270"/>
        <v/>
      </c>
      <c r="K312" s="10" t="str">
        <f t="shared" ref="K312" si="318">IF(J312&lt;&gt;"",J312/$E312,"")</f>
        <v/>
      </c>
    </row>
    <row r="313" spans="1:11" x14ac:dyDescent="0.25">
      <c r="A313" s="33"/>
      <c r="B313" s="12"/>
      <c r="C313" s="12"/>
      <c r="D313" s="12"/>
      <c r="E313" s="35" t="str">
        <f t="shared" si="269"/>
        <v/>
      </c>
      <c r="F313" t="str">
        <f t="shared" si="270"/>
        <v/>
      </c>
      <c r="G313" s="10" t="str">
        <f t="shared" si="271"/>
        <v/>
      </c>
      <c r="H313" t="str">
        <f t="shared" si="270"/>
        <v/>
      </c>
      <c r="I313" s="10" t="str">
        <f t="shared" si="271"/>
        <v/>
      </c>
      <c r="J313" t="str">
        <f t="shared" si="270"/>
        <v/>
      </c>
      <c r="K313" s="10" t="str">
        <f t="shared" ref="K313" si="319">IF(J313&lt;&gt;"",J313/$E313,"")</f>
        <v/>
      </c>
    </row>
    <row r="314" spans="1:11" x14ac:dyDescent="0.25">
      <c r="A314" s="33"/>
      <c r="B314" s="12"/>
      <c r="C314" s="12"/>
      <c r="D314" s="12"/>
      <c r="E314" s="35" t="str">
        <f t="shared" si="269"/>
        <v/>
      </c>
      <c r="F314" t="str">
        <f t="shared" si="270"/>
        <v/>
      </c>
      <c r="G314" s="10" t="str">
        <f t="shared" si="271"/>
        <v/>
      </c>
      <c r="H314" t="str">
        <f t="shared" si="270"/>
        <v/>
      </c>
      <c r="I314" s="10" t="str">
        <f t="shared" si="271"/>
        <v/>
      </c>
      <c r="J314" t="str">
        <f t="shared" si="270"/>
        <v/>
      </c>
      <c r="K314" s="10" t="str">
        <f t="shared" ref="K314" si="320">IF(J314&lt;&gt;"",J314/$E314,"")</f>
        <v/>
      </c>
    </row>
    <row r="315" spans="1:11" x14ac:dyDescent="0.25">
      <c r="A315" s="33"/>
      <c r="B315" s="12"/>
      <c r="C315" s="12"/>
      <c r="D315" s="12"/>
      <c r="E315" s="35" t="str">
        <f t="shared" si="269"/>
        <v/>
      </c>
      <c r="F315" t="str">
        <f t="shared" si="270"/>
        <v/>
      </c>
      <c r="G315" s="10" t="str">
        <f t="shared" si="271"/>
        <v/>
      </c>
      <c r="H315" t="str">
        <f t="shared" si="270"/>
        <v/>
      </c>
      <c r="I315" s="10" t="str">
        <f t="shared" si="271"/>
        <v/>
      </c>
      <c r="J315" t="str">
        <f t="shared" si="270"/>
        <v/>
      </c>
      <c r="K315" s="10" t="str">
        <f t="shared" ref="K315" si="321">IF(J315&lt;&gt;"",J315/$E315,"")</f>
        <v/>
      </c>
    </row>
    <row r="316" spans="1:11" x14ac:dyDescent="0.25">
      <c r="A316" s="33"/>
      <c r="B316" s="12"/>
      <c r="C316" s="12"/>
      <c r="D316" s="12"/>
      <c r="E316" s="35" t="str">
        <f t="shared" si="269"/>
        <v/>
      </c>
      <c r="F316" t="str">
        <f t="shared" si="270"/>
        <v/>
      </c>
      <c r="G316" s="10" t="str">
        <f t="shared" si="271"/>
        <v/>
      </c>
      <c r="H316" t="str">
        <f t="shared" si="270"/>
        <v/>
      </c>
      <c r="I316" s="10" t="str">
        <f t="shared" si="271"/>
        <v/>
      </c>
      <c r="J316" t="str">
        <f t="shared" si="270"/>
        <v/>
      </c>
      <c r="K316" s="10" t="str">
        <f t="shared" ref="K316" si="322">IF(J316&lt;&gt;"",J316/$E316,"")</f>
        <v/>
      </c>
    </row>
    <row r="317" spans="1:11" x14ac:dyDescent="0.25">
      <c r="A317" s="33"/>
      <c r="B317" s="12"/>
      <c r="C317" s="12"/>
      <c r="D317" s="12"/>
      <c r="E317" s="35" t="str">
        <f t="shared" si="269"/>
        <v/>
      </c>
      <c r="F317" t="str">
        <f t="shared" si="270"/>
        <v/>
      </c>
      <c r="G317" s="10" t="str">
        <f t="shared" si="271"/>
        <v/>
      </c>
      <c r="H317" t="str">
        <f t="shared" si="270"/>
        <v/>
      </c>
      <c r="I317" s="10" t="str">
        <f t="shared" si="271"/>
        <v/>
      </c>
      <c r="J317" t="str">
        <f t="shared" si="270"/>
        <v/>
      </c>
      <c r="K317" s="10" t="str">
        <f t="shared" ref="K317" si="323">IF(J317&lt;&gt;"",J317/$E317,"")</f>
        <v/>
      </c>
    </row>
    <row r="318" spans="1:11" x14ac:dyDescent="0.25">
      <c r="A318" s="33"/>
      <c r="B318" s="12"/>
      <c r="C318" s="12"/>
      <c r="D318" s="12"/>
      <c r="E318" s="35" t="str">
        <f t="shared" si="269"/>
        <v/>
      </c>
      <c r="F318" t="str">
        <f t="shared" si="270"/>
        <v/>
      </c>
      <c r="G318" s="10" t="str">
        <f t="shared" si="271"/>
        <v/>
      </c>
      <c r="H318" t="str">
        <f t="shared" si="270"/>
        <v/>
      </c>
      <c r="I318" s="10" t="str">
        <f t="shared" si="271"/>
        <v/>
      </c>
      <c r="J318" t="str">
        <f t="shared" si="270"/>
        <v/>
      </c>
      <c r="K318" s="10" t="str">
        <f t="shared" ref="K318" si="324">IF(J318&lt;&gt;"",J318/$E318,"")</f>
        <v/>
      </c>
    </row>
    <row r="319" spans="1:11" x14ac:dyDescent="0.25">
      <c r="A319" s="33"/>
      <c r="B319" s="12"/>
      <c r="C319" s="12"/>
      <c r="D319" s="12"/>
      <c r="E319" s="35" t="str">
        <f t="shared" si="269"/>
        <v/>
      </c>
      <c r="F319" t="str">
        <f t="shared" si="270"/>
        <v/>
      </c>
      <c r="G319" s="10" t="str">
        <f t="shared" si="271"/>
        <v/>
      </c>
      <c r="H319" t="str">
        <f t="shared" si="270"/>
        <v/>
      </c>
      <c r="I319" s="10" t="str">
        <f t="shared" si="271"/>
        <v/>
      </c>
      <c r="J319" t="str">
        <f t="shared" si="270"/>
        <v/>
      </c>
      <c r="K319" s="10" t="str">
        <f t="shared" ref="K319" si="325">IF(J319&lt;&gt;"",J319/$E319,"")</f>
        <v/>
      </c>
    </row>
    <row r="320" spans="1:11" x14ac:dyDescent="0.25">
      <c r="A320" s="33"/>
      <c r="B320" s="12"/>
      <c r="C320" s="12"/>
      <c r="D320" s="12"/>
      <c r="E320" s="35" t="str">
        <f t="shared" si="269"/>
        <v/>
      </c>
      <c r="F320" t="str">
        <f t="shared" si="270"/>
        <v/>
      </c>
      <c r="G320" s="10" t="str">
        <f t="shared" si="271"/>
        <v/>
      </c>
      <c r="H320" t="str">
        <f t="shared" si="270"/>
        <v/>
      </c>
      <c r="I320" s="10" t="str">
        <f t="shared" si="271"/>
        <v/>
      </c>
      <c r="J320" t="str">
        <f t="shared" si="270"/>
        <v/>
      </c>
      <c r="K320" s="10" t="str">
        <f t="shared" ref="K320" si="326">IF(J320&lt;&gt;"",J320/$E320,"")</f>
        <v/>
      </c>
    </row>
    <row r="321" spans="1:11" x14ac:dyDescent="0.25">
      <c r="A321" s="33"/>
      <c r="B321" s="12"/>
      <c r="C321" s="12"/>
      <c r="D321" s="12"/>
      <c r="E321" s="35" t="str">
        <f t="shared" si="269"/>
        <v/>
      </c>
      <c r="F321" t="str">
        <f t="shared" si="270"/>
        <v/>
      </c>
      <c r="G321" s="10" t="str">
        <f t="shared" si="271"/>
        <v/>
      </c>
      <c r="H321" t="str">
        <f t="shared" si="270"/>
        <v/>
      </c>
      <c r="I321" s="10" t="str">
        <f t="shared" si="271"/>
        <v/>
      </c>
      <c r="J321" t="str">
        <f t="shared" si="270"/>
        <v/>
      </c>
      <c r="K321" s="10" t="str">
        <f t="shared" ref="K321" si="327">IF(J321&lt;&gt;"",J321/$E321,"")</f>
        <v/>
      </c>
    </row>
    <row r="322" spans="1:11" x14ac:dyDescent="0.25">
      <c r="A322" s="33"/>
      <c r="B322" s="12"/>
      <c r="C322" s="12"/>
      <c r="D322" s="12"/>
      <c r="E322" s="35" t="str">
        <f t="shared" si="269"/>
        <v/>
      </c>
      <c r="F322" t="str">
        <f t="shared" si="270"/>
        <v/>
      </c>
      <c r="G322" s="10" t="str">
        <f t="shared" si="271"/>
        <v/>
      </c>
      <c r="H322" t="str">
        <f t="shared" si="270"/>
        <v/>
      </c>
      <c r="I322" s="10" t="str">
        <f t="shared" si="271"/>
        <v/>
      </c>
      <c r="J322" t="str">
        <f t="shared" si="270"/>
        <v/>
      </c>
      <c r="K322" s="10" t="str">
        <f t="shared" ref="K322" si="328">IF(J322&lt;&gt;"",J322/$E322,"")</f>
        <v/>
      </c>
    </row>
    <row r="323" spans="1:11" x14ac:dyDescent="0.25">
      <c r="A323" s="33"/>
      <c r="B323" s="12"/>
      <c r="C323" s="12"/>
      <c r="D323" s="12"/>
      <c r="E323" s="35" t="str">
        <f t="shared" si="269"/>
        <v/>
      </c>
      <c r="F323" t="str">
        <f t="shared" si="270"/>
        <v/>
      </c>
      <c r="G323" s="10" t="str">
        <f t="shared" si="271"/>
        <v/>
      </c>
      <c r="H323" t="str">
        <f t="shared" si="270"/>
        <v/>
      </c>
      <c r="I323" s="10" t="str">
        <f t="shared" si="271"/>
        <v/>
      </c>
      <c r="J323" t="str">
        <f t="shared" si="270"/>
        <v/>
      </c>
      <c r="K323" s="10" t="str">
        <f t="shared" ref="K323" si="329">IF(J323&lt;&gt;"",J323/$E323,"")</f>
        <v/>
      </c>
    </row>
    <row r="324" spans="1:11" x14ac:dyDescent="0.25">
      <c r="A324" s="33"/>
      <c r="B324" s="12"/>
      <c r="C324" s="12"/>
      <c r="D324" s="12"/>
      <c r="E324" s="35" t="str">
        <f t="shared" si="269"/>
        <v/>
      </c>
      <c r="F324" t="str">
        <f t="shared" si="270"/>
        <v/>
      </c>
      <c r="G324" s="10" t="str">
        <f t="shared" si="271"/>
        <v/>
      </c>
      <c r="H324" t="str">
        <f t="shared" si="270"/>
        <v/>
      </c>
      <c r="I324" s="10" t="str">
        <f t="shared" si="271"/>
        <v/>
      </c>
      <c r="J324" t="str">
        <f t="shared" si="270"/>
        <v/>
      </c>
      <c r="K324" s="10" t="str">
        <f t="shared" ref="K324" si="330">IF(J324&lt;&gt;"",J324/$E324,"")</f>
        <v/>
      </c>
    </row>
    <row r="325" spans="1:11" x14ac:dyDescent="0.25">
      <c r="A325" s="33"/>
      <c r="B325" s="12"/>
      <c r="C325" s="12"/>
      <c r="D325" s="12"/>
      <c r="E325" s="35" t="str">
        <f t="shared" si="269"/>
        <v/>
      </c>
      <c r="F325" t="str">
        <f t="shared" si="270"/>
        <v/>
      </c>
      <c r="G325" s="10" t="str">
        <f t="shared" si="271"/>
        <v/>
      </c>
      <c r="H325" t="str">
        <f t="shared" si="270"/>
        <v/>
      </c>
      <c r="I325" s="10" t="str">
        <f t="shared" si="271"/>
        <v/>
      </c>
      <c r="J325" t="str">
        <f t="shared" si="270"/>
        <v/>
      </c>
      <c r="K325" s="10" t="str">
        <f t="shared" ref="K325" si="331">IF(J325&lt;&gt;"",J325/$E325,"")</f>
        <v/>
      </c>
    </row>
    <row r="326" spans="1:11" x14ac:dyDescent="0.25">
      <c r="A326" s="33"/>
      <c r="B326" s="12"/>
      <c r="C326" s="12"/>
      <c r="D326" s="12"/>
      <c r="E326" s="35" t="str">
        <f t="shared" si="269"/>
        <v/>
      </c>
      <c r="F326" t="str">
        <f t="shared" si="270"/>
        <v/>
      </c>
      <c r="G326" s="10" t="str">
        <f t="shared" si="271"/>
        <v/>
      </c>
      <c r="H326" t="str">
        <f t="shared" si="270"/>
        <v/>
      </c>
      <c r="I326" s="10" t="str">
        <f t="shared" si="271"/>
        <v/>
      </c>
      <c r="J326" t="str">
        <f t="shared" si="270"/>
        <v/>
      </c>
      <c r="K326" s="10" t="str">
        <f t="shared" ref="K326" si="332">IF(J326&lt;&gt;"",J326/$E326,"")</f>
        <v/>
      </c>
    </row>
    <row r="327" spans="1:11" x14ac:dyDescent="0.25">
      <c r="A327" s="33"/>
      <c r="B327" s="12"/>
      <c r="C327" s="12"/>
      <c r="D327" s="12"/>
      <c r="E327" s="35" t="str">
        <f t="shared" si="269"/>
        <v/>
      </c>
      <c r="F327" t="str">
        <f t="shared" si="270"/>
        <v/>
      </c>
      <c r="G327" s="10" t="str">
        <f t="shared" si="271"/>
        <v/>
      </c>
      <c r="H327" t="str">
        <f t="shared" si="270"/>
        <v/>
      </c>
      <c r="I327" s="10" t="str">
        <f t="shared" si="271"/>
        <v/>
      </c>
      <c r="J327" t="str">
        <f t="shared" si="270"/>
        <v/>
      </c>
      <c r="K327" s="10" t="str">
        <f t="shared" ref="K327" si="333">IF(J327&lt;&gt;"",J327/$E327,"")</f>
        <v/>
      </c>
    </row>
    <row r="328" spans="1:11" x14ac:dyDescent="0.25">
      <c r="A328" s="33"/>
      <c r="B328" s="12"/>
      <c r="C328" s="12"/>
      <c r="D328" s="12"/>
      <c r="E328" s="35" t="str">
        <f t="shared" si="269"/>
        <v/>
      </c>
      <c r="F328" t="str">
        <f t="shared" si="270"/>
        <v/>
      </c>
      <c r="G328" s="10" t="str">
        <f t="shared" si="271"/>
        <v/>
      </c>
      <c r="H328" t="str">
        <f t="shared" si="270"/>
        <v/>
      </c>
      <c r="I328" s="10" t="str">
        <f t="shared" si="271"/>
        <v/>
      </c>
      <c r="J328" t="str">
        <f t="shared" si="270"/>
        <v/>
      </c>
      <c r="K328" s="10" t="str">
        <f t="shared" ref="K328" si="334">IF(J328&lt;&gt;"",J328/$E328,"")</f>
        <v/>
      </c>
    </row>
    <row r="329" spans="1:11" x14ac:dyDescent="0.25">
      <c r="A329" s="33"/>
      <c r="B329" s="12"/>
      <c r="C329" s="12"/>
      <c r="D329" s="12"/>
      <c r="E329" s="35" t="str">
        <f t="shared" si="269"/>
        <v/>
      </c>
      <c r="F329" t="str">
        <f t="shared" si="270"/>
        <v/>
      </c>
      <c r="G329" s="10" t="str">
        <f t="shared" si="271"/>
        <v/>
      </c>
      <c r="H329" t="str">
        <f t="shared" si="270"/>
        <v/>
      </c>
      <c r="I329" s="10" t="str">
        <f t="shared" si="271"/>
        <v/>
      </c>
      <c r="J329" t="str">
        <f t="shared" si="270"/>
        <v/>
      </c>
      <c r="K329" s="10" t="str">
        <f t="shared" ref="K329" si="335">IF(J329&lt;&gt;"",J329/$E329,"")</f>
        <v/>
      </c>
    </row>
    <row r="330" spans="1:11" x14ac:dyDescent="0.25">
      <c r="A330" s="33"/>
      <c r="B330" s="12"/>
      <c r="C330" s="12"/>
      <c r="D330" s="12"/>
      <c r="E330" s="35" t="str">
        <f t="shared" ref="E330:E393" si="336">IF(AND(B330&gt;0,C330&gt;0),B330*C330,"")</f>
        <v/>
      </c>
      <c r="F330" t="str">
        <f t="shared" ref="F330:J393" si="337">IF($E330&lt;&gt;"",MIN($C330,F$413*($D330+1))*$B330,"")</f>
        <v/>
      </c>
      <c r="G330" s="10" t="str">
        <f t="shared" ref="G330:I393" si="338">IF(F330&lt;&gt;"",F330/$E330,"")</f>
        <v/>
      </c>
      <c r="H330" t="str">
        <f t="shared" si="337"/>
        <v/>
      </c>
      <c r="I330" s="10" t="str">
        <f t="shared" si="338"/>
        <v/>
      </c>
      <c r="J330" t="str">
        <f t="shared" si="337"/>
        <v/>
      </c>
      <c r="K330" s="10" t="str">
        <f t="shared" ref="K330" si="339">IF(J330&lt;&gt;"",J330/$E330,"")</f>
        <v/>
      </c>
    </row>
    <row r="331" spans="1:11" x14ac:dyDescent="0.25">
      <c r="A331" s="33"/>
      <c r="B331" s="12"/>
      <c r="C331" s="12"/>
      <c r="D331" s="12"/>
      <c r="E331" s="35" t="str">
        <f t="shared" si="336"/>
        <v/>
      </c>
      <c r="F331" t="str">
        <f t="shared" si="337"/>
        <v/>
      </c>
      <c r="G331" s="10" t="str">
        <f t="shared" si="338"/>
        <v/>
      </c>
      <c r="H331" t="str">
        <f t="shared" si="337"/>
        <v/>
      </c>
      <c r="I331" s="10" t="str">
        <f t="shared" si="338"/>
        <v/>
      </c>
      <c r="J331" t="str">
        <f t="shared" si="337"/>
        <v/>
      </c>
      <c r="K331" s="10" t="str">
        <f t="shared" ref="K331" si="340">IF(J331&lt;&gt;"",J331/$E331,"")</f>
        <v/>
      </c>
    </row>
    <row r="332" spans="1:11" x14ac:dyDescent="0.25">
      <c r="A332" s="33"/>
      <c r="B332" s="12"/>
      <c r="C332" s="12"/>
      <c r="D332" s="12"/>
      <c r="E332" s="35" t="str">
        <f t="shared" si="336"/>
        <v/>
      </c>
      <c r="F332" t="str">
        <f t="shared" si="337"/>
        <v/>
      </c>
      <c r="G332" s="10" t="str">
        <f t="shared" si="338"/>
        <v/>
      </c>
      <c r="H332" t="str">
        <f t="shared" si="337"/>
        <v/>
      </c>
      <c r="I332" s="10" t="str">
        <f t="shared" si="338"/>
        <v/>
      </c>
      <c r="J332" t="str">
        <f t="shared" si="337"/>
        <v/>
      </c>
      <c r="K332" s="10" t="str">
        <f t="shared" ref="K332" si="341">IF(J332&lt;&gt;"",J332/$E332,"")</f>
        <v/>
      </c>
    </row>
    <row r="333" spans="1:11" x14ac:dyDescent="0.25">
      <c r="A333" s="33"/>
      <c r="B333" s="12"/>
      <c r="C333" s="12"/>
      <c r="D333" s="12"/>
      <c r="E333" s="35" t="str">
        <f t="shared" si="336"/>
        <v/>
      </c>
      <c r="F333" t="str">
        <f t="shared" si="337"/>
        <v/>
      </c>
      <c r="G333" s="10" t="str">
        <f t="shared" si="338"/>
        <v/>
      </c>
      <c r="H333" t="str">
        <f t="shared" si="337"/>
        <v/>
      </c>
      <c r="I333" s="10" t="str">
        <f t="shared" si="338"/>
        <v/>
      </c>
      <c r="J333" t="str">
        <f t="shared" si="337"/>
        <v/>
      </c>
      <c r="K333" s="10" t="str">
        <f t="shared" ref="K333" si="342">IF(J333&lt;&gt;"",J333/$E333,"")</f>
        <v/>
      </c>
    </row>
    <row r="334" spans="1:11" x14ac:dyDescent="0.25">
      <c r="A334" s="33"/>
      <c r="B334" s="12"/>
      <c r="C334" s="12"/>
      <c r="D334" s="12"/>
      <c r="E334" s="35" t="str">
        <f t="shared" si="336"/>
        <v/>
      </c>
      <c r="F334" t="str">
        <f t="shared" si="337"/>
        <v/>
      </c>
      <c r="G334" s="10" t="str">
        <f t="shared" si="338"/>
        <v/>
      </c>
      <c r="H334" t="str">
        <f t="shared" si="337"/>
        <v/>
      </c>
      <c r="I334" s="10" t="str">
        <f t="shared" si="338"/>
        <v/>
      </c>
      <c r="J334" t="str">
        <f t="shared" si="337"/>
        <v/>
      </c>
      <c r="K334" s="10" t="str">
        <f t="shared" ref="K334" si="343">IF(J334&lt;&gt;"",J334/$E334,"")</f>
        <v/>
      </c>
    </row>
    <row r="335" spans="1:11" x14ac:dyDescent="0.25">
      <c r="A335" s="33"/>
      <c r="B335" s="12"/>
      <c r="C335" s="12"/>
      <c r="D335" s="12"/>
      <c r="E335" s="35" t="str">
        <f t="shared" si="336"/>
        <v/>
      </c>
      <c r="F335" t="str">
        <f t="shared" si="337"/>
        <v/>
      </c>
      <c r="G335" s="10" t="str">
        <f t="shared" si="338"/>
        <v/>
      </c>
      <c r="H335" t="str">
        <f t="shared" si="337"/>
        <v/>
      </c>
      <c r="I335" s="10" t="str">
        <f t="shared" si="338"/>
        <v/>
      </c>
      <c r="J335" t="str">
        <f t="shared" si="337"/>
        <v/>
      </c>
      <c r="K335" s="10" t="str">
        <f t="shared" ref="K335" si="344">IF(J335&lt;&gt;"",J335/$E335,"")</f>
        <v/>
      </c>
    </row>
    <row r="336" spans="1:11" x14ac:dyDescent="0.25">
      <c r="A336" s="33"/>
      <c r="B336" s="12"/>
      <c r="C336" s="12"/>
      <c r="D336" s="12"/>
      <c r="E336" s="35" t="str">
        <f t="shared" si="336"/>
        <v/>
      </c>
      <c r="F336" t="str">
        <f t="shared" si="337"/>
        <v/>
      </c>
      <c r="G336" s="10" t="str">
        <f t="shared" si="338"/>
        <v/>
      </c>
      <c r="H336" t="str">
        <f t="shared" si="337"/>
        <v/>
      </c>
      <c r="I336" s="10" t="str">
        <f t="shared" si="338"/>
        <v/>
      </c>
      <c r="J336" t="str">
        <f t="shared" si="337"/>
        <v/>
      </c>
      <c r="K336" s="10" t="str">
        <f t="shared" ref="K336" si="345">IF(J336&lt;&gt;"",J336/$E336,"")</f>
        <v/>
      </c>
    </row>
    <row r="337" spans="1:11" x14ac:dyDescent="0.25">
      <c r="A337" s="33"/>
      <c r="B337" s="12"/>
      <c r="C337" s="12"/>
      <c r="D337" s="12"/>
      <c r="E337" s="35" t="str">
        <f t="shared" si="336"/>
        <v/>
      </c>
      <c r="F337" t="str">
        <f t="shared" si="337"/>
        <v/>
      </c>
      <c r="G337" s="10" t="str">
        <f t="shared" si="338"/>
        <v/>
      </c>
      <c r="H337" t="str">
        <f t="shared" si="337"/>
        <v/>
      </c>
      <c r="I337" s="10" t="str">
        <f t="shared" si="338"/>
        <v/>
      </c>
      <c r="J337" t="str">
        <f t="shared" si="337"/>
        <v/>
      </c>
      <c r="K337" s="10" t="str">
        <f t="shared" ref="K337" si="346">IF(J337&lt;&gt;"",J337/$E337,"")</f>
        <v/>
      </c>
    </row>
    <row r="338" spans="1:11" x14ac:dyDescent="0.25">
      <c r="A338" s="33"/>
      <c r="B338" s="12"/>
      <c r="C338" s="12"/>
      <c r="D338" s="12"/>
      <c r="E338" s="35" t="str">
        <f t="shared" si="336"/>
        <v/>
      </c>
      <c r="F338" t="str">
        <f t="shared" si="337"/>
        <v/>
      </c>
      <c r="G338" s="10" t="str">
        <f t="shared" si="338"/>
        <v/>
      </c>
      <c r="H338" t="str">
        <f t="shared" si="337"/>
        <v/>
      </c>
      <c r="I338" s="10" t="str">
        <f t="shared" si="338"/>
        <v/>
      </c>
      <c r="J338" t="str">
        <f t="shared" si="337"/>
        <v/>
      </c>
      <c r="K338" s="10" t="str">
        <f t="shared" ref="K338" si="347">IF(J338&lt;&gt;"",J338/$E338,"")</f>
        <v/>
      </c>
    </row>
    <row r="339" spans="1:11" x14ac:dyDescent="0.25">
      <c r="A339" s="33"/>
      <c r="B339" s="12"/>
      <c r="C339" s="12"/>
      <c r="D339" s="12"/>
      <c r="E339" s="35" t="str">
        <f t="shared" si="336"/>
        <v/>
      </c>
      <c r="F339" t="str">
        <f t="shared" si="337"/>
        <v/>
      </c>
      <c r="G339" s="10" t="str">
        <f t="shared" si="338"/>
        <v/>
      </c>
      <c r="H339" t="str">
        <f t="shared" si="337"/>
        <v/>
      </c>
      <c r="I339" s="10" t="str">
        <f t="shared" si="338"/>
        <v/>
      </c>
      <c r="J339" t="str">
        <f t="shared" si="337"/>
        <v/>
      </c>
      <c r="K339" s="10" t="str">
        <f t="shared" ref="K339" si="348">IF(J339&lt;&gt;"",J339/$E339,"")</f>
        <v/>
      </c>
    </row>
    <row r="340" spans="1:11" x14ac:dyDescent="0.25">
      <c r="A340" s="33"/>
      <c r="B340" s="12"/>
      <c r="C340" s="12"/>
      <c r="D340" s="12"/>
      <c r="E340" s="35" t="str">
        <f t="shared" si="336"/>
        <v/>
      </c>
      <c r="F340" t="str">
        <f t="shared" si="337"/>
        <v/>
      </c>
      <c r="G340" s="10" t="str">
        <f t="shared" si="338"/>
        <v/>
      </c>
      <c r="H340" t="str">
        <f t="shared" si="337"/>
        <v/>
      </c>
      <c r="I340" s="10" t="str">
        <f t="shared" si="338"/>
        <v/>
      </c>
      <c r="J340" t="str">
        <f t="shared" si="337"/>
        <v/>
      </c>
      <c r="K340" s="10" t="str">
        <f t="shared" ref="K340" si="349">IF(J340&lt;&gt;"",J340/$E340,"")</f>
        <v/>
      </c>
    </row>
    <row r="341" spans="1:11" x14ac:dyDescent="0.25">
      <c r="A341" s="33"/>
      <c r="B341" s="12"/>
      <c r="C341" s="12"/>
      <c r="D341" s="12"/>
      <c r="E341" s="35" t="str">
        <f t="shared" si="336"/>
        <v/>
      </c>
      <c r="F341" t="str">
        <f t="shared" si="337"/>
        <v/>
      </c>
      <c r="G341" s="10" t="str">
        <f t="shared" si="338"/>
        <v/>
      </c>
      <c r="H341" t="str">
        <f t="shared" si="337"/>
        <v/>
      </c>
      <c r="I341" s="10" t="str">
        <f t="shared" si="338"/>
        <v/>
      </c>
      <c r="J341" t="str">
        <f t="shared" si="337"/>
        <v/>
      </c>
      <c r="K341" s="10" t="str">
        <f t="shared" ref="K341" si="350">IF(J341&lt;&gt;"",J341/$E341,"")</f>
        <v/>
      </c>
    </row>
    <row r="342" spans="1:11" x14ac:dyDescent="0.25">
      <c r="A342" s="33"/>
      <c r="B342" s="12"/>
      <c r="C342" s="12"/>
      <c r="D342" s="12"/>
      <c r="E342" s="35" t="str">
        <f t="shared" si="336"/>
        <v/>
      </c>
      <c r="F342" t="str">
        <f t="shared" si="337"/>
        <v/>
      </c>
      <c r="G342" s="10" t="str">
        <f t="shared" si="338"/>
        <v/>
      </c>
      <c r="H342" t="str">
        <f t="shared" si="337"/>
        <v/>
      </c>
      <c r="I342" s="10" t="str">
        <f t="shared" si="338"/>
        <v/>
      </c>
      <c r="J342" t="str">
        <f t="shared" si="337"/>
        <v/>
      </c>
      <c r="K342" s="10" t="str">
        <f t="shared" ref="K342" si="351">IF(J342&lt;&gt;"",J342/$E342,"")</f>
        <v/>
      </c>
    </row>
    <row r="343" spans="1:11" x14ac:dyDescent="0.25">
      <c r="A343" s="33"/>
      <c r="B343" s="12"/>
      <c r="C343" s="12"/>
      <c r="D343" s="12"/>
      <c r="E343" s="35" t="str">
        <f t="shared" si="336"/>
        <v/>
      </c>
      <c r="F343" t="str">
        <f t="shared" si="337"/>
        <v/>
      </c>
      <c r="G343" s="10" t="str">
        <f t="shared" si="338"/>
        <v/>
      </c>
      <c r="H343" t="str">
        <f t="shared" si="337"/>
        <v/>
      </c>
      <c r="I343" s="10" t="str">
        <f t="shared" si="338"/>
        <v/>
      </c>
      <c r="J343" t="str">
        <f t="shared" si="337"/>
        <v/>
      </c>
      <c r="K343" s="10" t="str">
        <f t="shared" ref="K343" si="352">IF(J343&lt;&gt;"",J343/$E343,"")</f>
        <v/>
      </c>
    </row>
    <row r="344" spans="1:11" x14ac:dyDescent="0.25">
      <c r="A344" s="33"/>
      <c r="B344" s="12"/>
      <c r="C344" s="12"/>
      <c r="D344" s="12"/>
      <c r="E344" s="35" t="str">
        <f t="shared" si="336"/>
        <v/>
      </c>
      <c r="F344" t="str">
        <f t="shared" si="337"/>
        <v/>
      </c>
      <c r="G344" s="10" t="str">
        <f t="shared" si="338"/>
        <v/>
      </c>
      <c r="H344" t="str">
        <f t="shared" si="337"/>
        <v/>
      </c>
      <c r="I344" s="10" t="str">
        <f t="shared" si="338"/>
        <v/>
      </c>
      <c r="J344" t="str">
        <f t="shared" si="337"/>
        <v/>
      </c>
      <c r="K344" s="10" t="str">
        <f t="shared" ref="K344" si="353">IF(J344&lt;&gt;"",J344/$E344,"")</f>
        <v/>
      </c>
    </row>
    <row r="345" spans="1:11" x14ac:dyDescent="0.25">
      <c r="A345" s="33"/>
      <c r="B345" s="12"/>
      <c r="C345" s="12"/>
      <c r="D345" s="12"/>
      <c r="E345" s="35" t="str">
        <f t="shared" si="336"/>
        <v/>
      </c>
      <c r="F345" t="str">
        <f t="shared" si="337"/>
        <v/>
      </c>
      <c r="G345" s="10" t="str">
        <f t="shared" si="338"/>
        <v/>
      </c>
      <c r="H345" t="str">
        <f t="shared" si="337"/>
        <v/>
      </c>
      <c r="I345" s="10" t="str">
        <f t="shared" si="338"/>
        <v/>
      </c>
      <c r="J345" t="str">
        <f t="shared" si="337"/>
        <v/>
      </c>
      <c r="K345" s="10" t="str">
        <f t="shared" ref="K345" si="354">IF(J345&lt;&gt;"",J345/$E345,"")</f>
        <v/>
      </c>
    </row>
    <row r="346" spans="1:11" x14ac:dyDescent="0.25">
      <c r="A346" s="33"/>
      <c r="B346" s="12"/>
      <c r="C346" s="12"/>
      <c r="D346" s="12"/>
      <c r="E346" s="35" t="str">
        <f t="shared" si="336"/>
        <v/>
      </c>
      <c r="F346" t="str">
        <f t="shared" si="337"/>
        <v/>
      </c>
      <c r="G346" s="10" t="str">
        <f t="shared" si="338"/>
        <v/>
      </c>
      <c r="H346" t="str">
        <f t="shared" si="337"/>
        <v/>
      </c>
      <c r="I346" s="10" t="str">
        <f t="shared" si="338"/>
        <v/>
      </c>
      <c r="J346" t="str">
        <f t="shared" si="337"/>
        <v/>
      </c>
      <c r="K346" s="10" t="str">
        <f t="shared" ref="K346" si="355">IF(J346&lt;&gt;"",J346/$E346,"")</f>
        <v/>
      </c>
    </row>
    <row r="347" spans="1:11" x14ac:dyDescent="0.25">
      <c r="A347" s="33"/>
      <c r="B347" s="12"/>
      <c r="C347" s="12"/>
      <c r="D347" s="12"/>
      <c r="E347" s="35" t="str">
        <f t="shared" si="336"/>
        <v/>
      </c>
      <c r="F347" t="str">
        <f t="shared" si="337"/>
        <v/>
      </c>
      <c r="G347" s="10" t="str">
        <f t="shared" si="338"/>
        <v/>
      </c>
      <c r="H347" t="str">
        <f t="shared" si="337"/>
        <v/>
      </c>
      <c r="I347" s="10" t="str">
        <f t="shared" si="338"/>
        <v/>
      </c>
      <c r="J347" t="str">
        <f t="shared" si="337"/>
        <v/>
      </c>
      <c r="K347" s="10" t="str">
        <f t="shared" ref="K347" si="356">IF(J347&lt;&gt;"",J347/$E347,"")</f>
        <v/>
      </c>
    </row>
    <row r="348" spans="1:11" x14ac:dyDescent="0.25">
      <c r="A348" s="33"/>
      <c r="B348" s="12"/>
      <c r="C348" s="12"/>
      <c r="D348" s="12"/>
      <c r="E348" s="35" t="str">
        <f t="shared" si="336"/>
        <v/>
      </c>
      <c r="F348" t="str">
        <f t="shared" si="337"/>
        <v/>
      </c>
      <c r="G348" s="10" t="str">
        <f t="shared" si="338"/>
        <v/>
      </c>
      <c r="H348" t="str">
        <f t="shared" si="337"/>
        <v/>
      </c>
      <c r="I348" s="10" t="str">
        <f t="shared" si="338"/>
        <v/>
      </c>
      <c r="J348" t="str">
        <f t="shared" si="337"/>
        <v/>
      </c>
      <c r="K348" s="10" t="str">
        <f t="shared" ref="K348" si="357">IF(J348&lt;&gt;"",J348/$E348,"")</f>
        <v/>
      </c>
    </row>
    <row r="349" spans="1:11" x14ac:dyDescent="0.25">
      <c r="A349" s="33"/>
      <c r="B349" s="12"/>
      <c r="C349" s="12"/>
      <c r="D349" s="12"/>
      <c r="E349" s="35" t="str">
        <f t="shared" si="336"/>
        <v/>
      </c>
      <c r="F349" t="str">
        <f t="shared" si="337"/>
        <v/>
      </c>
      <c r="G349" s="10" t="str">
        <f t="shared" si="338"/>
        <v/>
      </c>
      <c r="H349" t="str">
        <f t="shared" si="337"/>
        <v/>
      </c>
      <c r="I349" s="10" t="str">
        <f t="shared" si="338"/>
        <v/>
      </c>
      <c r="J349" t="str">
        <f t="shared" si="337"/>
        <v/>
      </c>
      <c r="K349" s="10" t="str">
        <f t="shared" ref="K349" si="358">IF(J349&lt;&gt;"",J349/$E349,"")</f>
        <v/>
      </c>
    </row>
    <row r="350" spans="1:11" x14ac:dyDescent="0.25">
      <c r="A350" s="33"/>
      <c r="B350" s="12"/>
      <c r="C350" s="12"/>
      <c r="D350" s="12"/>
      <c r="E350" s="35" t="str">
        <f t="shared" si="336"/>
        <v/>
      </c>
      <c r="F350" t="str">
        <f t="shared" si="337"/>
        <v/>
      </c>
      <c r="G350" s="10" t="str">
        <f t="shared" si="338"/>
        <v/>
      </c>
      <c r="H350" t="str">
        <f t="shared" si="337"/>
        <v/>
      </c>
      <c r="I350" s="10" t="str">
        <f t="shared" si="338"/>
        <v/>
      </c>
      <c r="J350" t="str">
        <f t="shared" si="337"/>
        <v/>
      </c>
      <c r="K350" s="10" t="str">
        <f t="shared" ref="K350" si="359">IF(J350&lt;&gt;"",J350/$E350,"")</f>
        <v/>
      </c>
    </row>
    <row r="351" spans="1:11" x14ac:dyDescent="0.25">
      <c r="A351" s="33"/>
      <c r="B351" s="12"/>
      <c r="C351" s="12"/>
      <c r="D351" s="12"/>
      <c r="E351" s="35" t="str">
        <f t="shared" si="336"/>
        <v/>
      </c>
      <c r="F351" t="str">
        <f t="shared" si="337"/>
        <v/>
      </c>
      <c r="G351" s="10" t="str">
        <f t="shared" si="338"/>
        <v/>
      </c>
      <c r="H351" t="str">
        <f t="shared" si="337"/>
        <v/>
      </c>
      <c r="I351" s="10" t="str">
        <f t="shared" si="338"/>
        <v/>
      </c>
      <c r="J351" t="str">
        <f t="shared" si="337"/>
        <v/>
      </c>
      <c r="K351" s="10" t="str">
        <f t="shared" ref="K351" si="360">IF(J351&lt;&gt;"",J351/$E351,"")</f>
        <v/>
      </c>
    </row>
    <row r="352" spans="1:11" x14ac:dyDescent="0.25">
      <c r="A352" s="33"/>
      <c r="B352" s="12"/>
      <c r="C352" s="12"/>
      <c r="D352" s="12"/>
      <c r="E352" s="35" t="str">
        <f t="shared" si="336"/>
        <v/>
      </c>
      <c r="F352" t="str">
        <f t="shared" si="337"/>
        <v/>
      </c>
      <c r="G352" s="10" t="str">
        <f t="shared" si="338"/>
        <v/>
      </c>
      <c r="H352" t="str">
        <f t="shared" si="337"/>
        <v/>
      </c>
      <c r="I352" s="10" t="str">
        <f t="shared" si="338"/>
        <v/>
      </c>
      <c r="J352" t="str">
        <f t="shared" si="337"/>
        <v/>
      </c>
      <c r="K352" s="10" t="str">
        <f t="shared" ref="K352" si="361">IF(J352&lt;&gt;"",J352/$E352,"")</f>
        <v/>
      </c>
    </row>
    <row r="353" spans="1:11" x14ac:dyDescent="0.25">
      <c r="A353" s="33"/>
      <c r="B353" s="12"/>
      <c r="C353" s="12"/>
      <c r="D353" s="12"/>
      <c r="E353" s="35" t="str">
        <f t="shared" si="336"/>
        <v/>
      </c>
      <c r="F353" t="str">
        <f t="shared" si="337"/>
        <v/>
      </c>
      <c r="G353" s="10" t="str">
        <f t="shared" si="338"/>
        <v/>
      </c>
      <c r="H353" t="str">
        <f t="shared" si="337"/>
        <v/>
      </c>
      <c r="I353" s="10" t="str">
        <f t="shared" si="338"/>
        <v/>
      </c>
      <c r="J353" t="str">
        <f t="shared" si="337"/>
        <v/>
      </c>
      <c r="K353" s="10" t="str">
        <f t="shared" ref="K353" si="362">IF(J353&lt;&gt;"",J353/$E353,"")</f>
        <v/>
      </c>
    </row>
    <row r="354" spans="1:11" x14ac:dyDescent="0.25">
      <c r="A354" s="33"/>
      <c r="B354" s="12"/>
      <c r="C354" s="12"/>
      <c r="D354" s="12"/>
      <c r="E354" s="35" t="str">
        <f t="shared" si="336"/>
        <v/>
      </c>
      <c r="F354" t="str">
        <f t="shared" si="337"/>
        <v/>
      </c>
      <c r="G354" s="10" t="str">
        <f t="shared" si="338"/>
        <v/>
      </c>
      <c r="H354" t="str">
        <f t="shared" si="337"/>
        <v/>
      </c>
      <c r="I354" s="10" t="str">
        <f t="shared" si="338"/>
        <v/>
      </c>
      <c r="J354" t="str">
        <f t="shared" si="337"/>
        <v/>
      </c>
      <c r="K354" s="10" t="str">
        <f t="shared" ref="K354" si="363">IF(J354&lt;&gt;"",J354/$E354,"")</f>
        <v/>
      </c>
    </row>
    <row r="355" spans="1:11" x14ac:dyDescent="0.25">
      <c r="A355" s="33"/>
      <c r="B355" s="12"/>
      <c r="C355" s="12"/>
      <c r="D355" s="12"/>
      <c r="E355" s="35" t="str">
        <f t="shared" si="336"/>
        <v/>
      </c>
      <c r="F355" t="str">
        <f t="shared" si="337"/>
        <v/>
      </c>
      <c r="G355" s="10" t="str">
        <f t="shared" si="338"/>
        <v/>
      </c>
      <c r="H355" t="str">
        <f t="shared" si="337"/>
        <v/>
      </c>
      <c r="I355" s="10" t="str">
        <f t="shared" si="338"/>
        <v/>
      </c>
      <c r="J355" t="str">
        <f t="shared" si="337"/>
        <v/>
      </c>
      <c r="K355" s="10" t="str">
        <f t="shared" ref="K355" si="364">IF(J355&lt;&gt;"",J355/$E355,"")</f>
        <v/>
      </c>
    </row>
    <row r="356" spans="1:11" x14ac:dyDescent="0.25">
      <c r="A356" s="33"/>
      <c r="B356" s="12"/>
      <c r="C356" s="12"/>
      <c r="D356" s="12"/>
      <c r="E356" s="35" t="str">
        <f t="shared" si="336"/>
        <v/>
      </c>
      <c r="F356" t="str">
        <f t="shared" si="337"/>
        <v/>
      </c>
      <c r="G356" s="10" t="str">
        <f t="shared" si="338"/>
        <v/>
      </c>
      <c r="H356" t="str">
        <f t="shared" si="337"/>
        <v/>
      </c>
      <c r="I356" s="10" t="str">
        <f t="shared" si="338"/>
        <v/>
      </c>
      <c r="J356" t="str">
        <f t="shared" si="337"/>
        <v/>
      </c>
      <c r="K356" s="10" t="str">
        <f t="shared" ref="K356" si="365">IF(J356&lt;&gt;"",J356/$E356,"")</f>
        <v/>
      </c>
    </row>
    <row r="357" spans="1:11" x14ac:dyDescent="0.25">
      <c r="A357" s="33"/>
      <c r="B357" s="12"/>
      <c r="C357" s="12"/>
      <c r="D357" s="12"/>
      <c r="E357" s="35" t="str">
        <f t="shared" si="336"/>
        <v/>
      </c>
      <c r="F357" t="str">
        <f t="shared" si="337"/>
        <v/>
      </c>
      <c r="G357" s="10" t="str">
        <f t="shared" si="338"/>
        <v/>
      </c>
      <c r="H357" t="str">
        <f t="shared" si="337"/>
        <v/>
      </c>
      <c r="I357" s="10" t="str">
        <f t="shared" si="338"/>
        <v/>
      </c>
      <c r="J357" t="str">
        <f t="shared" si="337"/>
        <v/>
      </c>
      <c r="K357" s="10" t="str">
        <f t="shared" ref="K357" si="366">IF(J357&lt;&gt;"",J357/$E357,"")</f>
        <v/>
      </c>
    </row>
    <row r="358" spans="1:11" x14ac:dyDescent="0.25">
      <c r="A358" s="33"/>
      <c r="B358" s="12"/>
      <c r="C358" s="12"/>
      <c r="D358" s="12"/>
      <c r="E358" s="35" t="str">
        <f t="shared" si="336"/>
        <v/>
      </c>
      <c r="F358" t="str">
        <f t="shared" si="337"/>
        <v/>
      </c>
      <c r="G358" s="10" t="str">
        <f t="shared" si="338"/>
        <v/>
      </c>
      <c r="H358" t="str">
        <f t="shared" si="337"/>
        <v/>
      </c>
      <c r="I358" s="10" t="str">
        <f t="shared" si="338"/>
        <v/>
      </c>
      <c r="J358" t="str">
        <f t="shared" si="337"/>
        <v/>
      </c>
      <c r="K358" s="10" t="str">
        <f t="shared" ref="K358" si="367">IF(J358&lt;&gt;"",J358/$E358,"")</f>
        <v/>
      </c>
    </row>
    <row r="359" spans="1:11" x14ac:dyDescent="0.25">
      <c r="A359" s="33"/>
      <c r="B359" s="12"/>
      <c r="C359" s="12"/>
      <c r="D359" s="12"/>
      <c r="E359" s="35" t="str">
        <f t="shared" si="336"/>
        <v/>
      </c>
      <c r="F359" t="str">
        <f t="shared" si="337"/>
        <v/>
      </c>
      <c r="G359" s="10" t="str">
        <f t="shared" si="338"/>
        <v/>
      </c>
      <c r="H359" t="str">
        <f t="shared" si="337"/>
        <v/>
      </c>
      <c r="I359" s="10" t="str">
        <f t="shared" si="338"/>
        <v/>
      </c>
      <c r="J359" t="str">
        <f t="shared" si="337"/>
        <v/>
      </c>
      <c r="K359" s="10" t="str">
        <f t="shared" ref="K359" si="368">IF(J359&lt;&gt;"",J359/$E359,"")</f>
        <v/>
      </c>
    </row>
    <row r="360" spans="1:11" x14ac:dyDescent="0.25">
      <c r="A360" s="33"/>
      <c r="B360" s="12"/>
      <c r="C360" s="12"/>
      <c r="D360" s="12"/>
      <c r="E360" s="35" t="str">
        <f t="shared" si="336"/>
        <v/>
      </c>
      <c r="F360" t="str">
        <f t="shared" si="337"/>
        <v/>
      </c>
      <c r="G360" s="10" t="str">
        <f t="shared" si="338"/>
        <v/>
      </c>
      <c r="H360" t="str">
        <f t="shared" si="337"/>
        <v/>
      </c>
      <c r="I360" s="10" t="str">
        <f t="shared" si="338"/>
        <v/>
      </c>
      <c r="J360" t="str">
        <f t="shared" si="337"/>
        <v/>
      </c>
      <c r="K360" s="10" t="str">
        <f t="shared" ref="K360" si="369">IF(J360&lt;&gt;"",J360/$E360,"")</f>
        <v/>
      </c>
    </row>
    <row r="361" spans="1:11" x14ac:dyDescent="0.25">
      <c r="A361" s="33"/>
      <c r="B361" s="12"/>
      <c r="C361" s="12"/>
      <c r="D361" s="12"/>
      <c r="E361" s="35" t="str">
        <f t="shared" si="336"/>
        <v/>
      </c>
      <c r="F361" t="str">
        <f t="shared" si="337"/>
        <v/>
      </c>
      <c r="G361" s="10" t="str">
        <f t="shared" si="338"/>
        <v/>
      </c>
      <c r="H361" t="str">
        <f t="shared" si="337"/>
        <v/>
      </c>
      <c r="I361" s="10" t="str">
        <f t="shared" si="338"/>
        <v/>
      </c>
      <c r="J361" t="str">
        <f t="shared" si="337"/>
        <v/>
      </c>
      <c r="K361" s="10" t="str">
        <f t="shared" ref="K361" si="370">IF(J361&lt;&gt;"",J361/$E361,"")</f>
        <v/>
      </c>
    </row>
    <row r="362" spans="1:11" x14ac:dyDescent="0.25">
      <c r="A362" s="33"/>
      <c r="B362" s="12"/>
      <c r="C362" s="12"/>
      <c r="D362" s="12"/>
      <c r="E362" s="35" t="str">
        <f t="shared" si="336"/>
        <v/>
      </c>
      <c r="F362" t="str">
        <f t="shared" si="337"/>
        <v/>
      </c>
      <c r="G362" s="10" t="str">
        <f t="shared" si="338"/>
        <v/>
      </c>
      <c r="H362" t="str">
        <f t="shared" si="337"/>
        <v/>
      </c>
      <c r="I362" s="10" t="str">
        <f t="shared" si="338"/>
        <v/>
      </c>
      <c r="J362" t="str">
        <f t="shared" si="337"/>
        <v/>
      </c>
      <c r="K362" s="10" t="str">
        <f t="shared" ref="K362" si="371">IF(J362&lt;&gt;"",J362/$E362,"")</f>
        <v/>
      </c>
    </row>
    <row r="363" spans="1:11" x14ac:dyDescent="0.25">
      <c r="A363" s="33"/>
      <c r="B363" s="12"/>
      <c r="C363" s="12"/>
      <c r="D363" s="12"/>
      <c r="E363" s="35" t="str">
        <f t="shared" si="336"/>
        <v/>
      </c>
      <c r="F363" t="str">
        <f t="shared" si="337"/>
        <v/>
      </c>
      <c r="G363" s="10" t="str">
        <f t="shared" si="338"/>
        <v/>
      </c>
      <c r="H363" t="str">
        <f t="shared" si="337"/>
        <v/>
      </c>
      <c r="I363" s="10" t="str">
        <f t="shared" si="338"/>
        <v/>
      </c>
      <c r="J363" t="str">
        <f t="shared" si="337"/>
        <v/>
      </c>
      <c r="K363" s="10" t="str">
        <f t="shared" ref="K363" si="372">IF(J363&lt;&gt;"",J363/$E363,"")</f>
        <v/>
      </c>
    </row>
    <row r="364" spans="1:11" x14ac:dyDescent="0.25">
      <c r="A364" s="33"/>
      <c r="B364" s="12"/>
      <c r="C364" s="12"/>
      <c r="D364" s="12"/>
      <c r="E364" s="35" t="str">
        <f t="shared" si="336"/>
        <v/>
      </c>
      <c r="F364" t="str">
        <f t="shared" si="337"/>
        <v/>
      </c>
      <c r="G364" s="10" t="str">
        <f t="shared" si="338"/>
        <v/>
      </c>
      <c r="H364" t="str">
        <f t="shared" si="337"/>
        <v/>
      </c>
      <c r="I364" s="10" t="str">
        <f t="shared" si="338"/>
        <v/>
      </c>
      <c r="J364" t="str">
        <f t="shared" si="337"/>
        <v/>
      </c>
      <c r="K364" s="10" t="str">
        <f t="shared" ref="K364" si="373">IF(J364&lt;&gt;"",J364/$E364,"")</f>
        <v/>
      </c>
    </row>
    <row r="365" spans="1:11" x14ac:dyDescent="0.25">
      <c r="A365" s="33"/>
      <c r="B365" s="12"/>
      <c r="C365" s="12"/>
      <c r="D365" s="12"/>
      <c r="E365" s="35" t="str">
        <f t="shared" si="336"/>
        <v/>
      </c>
      <c r="F365" t="str">
        <f t="shared" si="337"/>
        <v/>
      </c>
      <c r="G365" s="10" t="str">
        <f t="shared" si="338"/>
        <v/>
      </c>
      <c r="H365" t="str">
        <f t="shared" si="337"/>
        <v/>
      </c>
      <c r="I365" s="10" t="str">
        <f t="shared" si="338"/>
        <v/>
      </c>
      <c r="J365" t="str">
        <f t="shared" si="337"/>
        <v/>
      </c>
      <c r="K365" s="10" t="str">
        <f t="shared" ref="K365" si="374">IF(J365&lt;&gt;"",J365/$E365,"")</f>
        <v/>
      </c>
    </row>
    <row r="366" spans="1:11" x14ac:dyDescent="0.25">
      <c r="A366" s="33"/>
      <c r="B366" s="12"/>
      <c r="C366" s="12"/>
      <c r="D366" s="12"/>
      <c r="E366" s="35" t="str">
        <f t="shared" si="336"/>
        <v/>
      </c>
      <c r="F366" t="str">
        <f t="shared" si="337"/>
        <v/>
      </c>
      <c r="G366" s="10" t="str">
        <f t="shared" si="338"/>
        <v/>
      </c>
      <c r="H366" t="str">
        <f t="shared" si="337"/>
        <v/>
      </c>
      <c r="I366" s="10" t="str">
        <f t="shared" si="338"/>
        <v/>
      </c>
      <c r="J366" t="str">
        <f t="shared" si="337"/>
        <v/>
      </c>
      <c r="K366" s="10" t="str">
        <f t="shared" ref="K366" si="375">IF(J366&lt;&gt;"",J366/$E366,"")</f>
        <v/>
      </c>
    </row>
    <row r="367" spans="1:11" x14ac:dyDescent="0.25">
      <c r="A367" s="33"/>
      <c r="B367" s="12"/>
      <c r="C367" s="12"/>
      <c r="D367" s="12"/>
      <c r="E367" s="35" t="str">
        <f t="shared" si="336"/>
        <v/>
      </c>
      <c r="F367" t="str">
        <f t="shared" si="337"/>
        <v/>
      </c>
      <c r="G367" s="10" t="str">
        <f t="shared" si="338"/>
        <v/>
      </c>
      <c r="H367" t="str">
        <f t="shared" si="337"/>
        <v/>
      </c>
      <c r="I367" s="10" t="str">
        <f t="shared" si="338"/>
        <v/>
      </c>
      <c r="J367" t="str">
        <f t="shared" si="337"/>
        <v/>
      </c>
      <c r="K367" s="10" t="str">
        <f t="shared" ref="K367" si="376">IF(J367&lt;&gt;"",J367/$E367,"")</f>
        <v/>
      </c>
    </row>
    <row r="368" spans="1:11" x14ac:dyDescent="0.25">
      <c r="A368" s="33"/>
      <c r="B368" s="12"/>
      <c r="C368" s="12"/>
      <c r="D368" s="12"/>
      <c r="E368" s="35" t="str">
        <f t="shared" si="336"/>
        <v/>
      </c>
      <c r="F368" t="str">
        <f t="shared" si="337"/>
        <v/>
      </c>
      <c r="G368" s="10" t="str">
        <f t="shared" si="338"/>
        <v/>
      </c>
      <c r="H368" t="str">
        <f t="shared" si="337"/>
        <v/>
      </c>
      <c r="I368" s="10" t="str">
        <f t="shared" si="338"/>
        <v/>
      </c>
      <c r="J368" t="str">
        <f t="shared" si="337"/>
        <v/>
      </c>
      <c r="K368" s="10" t="str">
        <f t="shared" ref="K368" si="377">IF(J368&lt;&gt;"",J368/$E368,"")</f>
        <v/>
      </c>
    </row>
    <row r="369" spans="1:11" x14ac:dyDescent="0.25">
      <c r="A369" s="33"/>
      <c r="B369" s="12"/>
      <c r="C369" s="12"/>
      <c r="D369" s="12"/>
      <c r="E369" s="35" t="str">
        <f t="shared" si="336"/>
        <v/>
      </c>
      <c r="F369" t="str">
        <f t="shared" si="337"/>
        <v/>
      </c>
      <c r="G369" s="10" t="str">
        <f t="shared" si="338"/>
        <v/>
      </c>
      <c r="H369" t="str">
        <f t="shared" si="337"/>
        <v/>
      </c>
      <c r="I369" s="10" t="str">
        <f t="shared" si="338"/>
        <v/>
      </c>
      <c r="J369" t="str">
        <f t="shared" si="337"/>
        <v/>
      </c>
      <c r="K369" s="10" t="str">
        <f t="shared" ref="K369" si="378">IF(J369&lt;&gt;"",J369/$E369,"")</f>
        <v/>
      </c>
    </row>
    <row r="370" spans="1:11" x14ac:dyDescent="0.25">
      <c r="A370" s="33"/>
      <c r="B370" s="12"/>
      <c r="C370" s="12"/>
      <c r="D370" s="12"/>
      <c r="E370" s="35" t="str">
        <f t="shared" si="336"/>
        <v/>
      </c>
      <c r="F370" t="str">
        <f t="shared" si="337"/>
        <v/>
      </c>
      <c r="G370" s="10" t="str">
        <f t="shared" si="338"/>
        <v/>
      </c>
      <c r="H370" t="str">
        <f t="shared" si="337"/>
        <v/>
      </c>
      <c r="I370" s="10" t="str">
        <f t="shared" si="338"/>
        <v/>
      </c>
      <c r="J370" t="str">
        <f t="shared" si="337"/>
        <v/>
      </c>
      <c r="K370" s="10" t="str">
        <f t="shared" ref="K370" si="379">IF(J370&lt;&gt;"",J370/$E370,"")</f>
        <v/>
      </c>
    </row>
    <row r="371" spans="1:11" x14ac:dyDescent="0.25">
      <c r="A371" s="33"/>
      <c r="B371" s="12"/>
      <c r="C371" s="12"/>
      <c r="D371" s="12"/>
      <c r="E371" s="35" t="str">
        <f t="shared" si="336"/>
        <v/>
      </c>
      <c r="F371" t="str">
        <f t="shared" si="337"/>
        <v/>
      </c>
      <c r="G371" s="10" t="str">
        <f t="shared" si="338"/>
        <v/>
      </c>
      <c r="H371" t="str">
        <f t="shared" si="337"/>
        <v/>
      </c>
      <c r="I371" s="10" t="str">
        <f t="shared" si="338"/>
        <v/>
      </c>
      <c r="J371" t="str">
        <f t="shared" si="337"/>
        <v/>
      </c>
      <c r="K371" s="10" t="str">
        <f t="shared" ref="K371" si="380">IF(J371&lt;&gt;"",J371/$E371,"")</f>
        <v/>
      </c>
    </row>
    <row r="372" spans="1:11" x14ac:dyDescent="0.25">
      <c r="A372" s="33"/>
      <c r="B372" s="12"/>
      <c r="C372" s="12"/>
      <c r="D372" s="12"/>
      <c r="E372" s="35" t="str">
        <f t="shared" si="336"/>
        <v/>
      </c>
      <c r="F372" t="str">
        <f t="shared" si="337"/>
        <v/>
      </c>
      <c r="G372" s="10" t="str">
        <f t="shared" si="338"/>
        <v/>
      </c>
      <c r="H372" t="str">
        <f t="shared" si="337"/>
        <v/>
      </c>
      <c r="I372" s="10" t="str">
        <f t="shared" si="338"/>
        <v/>
      </c>
      <c r="J372" t="str">
        <f t="shared" si="337"/>
        <v/>
      </c>
      <c r="K372" s="10" t="str">
        <f t="shared" ref="K372" si="381">IF(J372&lt;&gt;"",J372/$E372,"")</f>
        <v/>
      </c>
    </row>
    <row r="373" spans="1:11" x14ac:dyDescent="0.25">
      <c r="A373" s="33"/>
      <c r="B373" s="12"/>
      <c r="C373" s="12"/>
      <c r="D373" s="12"/>
      <c r="E373" s="35" t="str">
        <f t="shared" si="336"/>
        <v/>
      </c>
      <c r="F373" t="str">
        <f t="shared" si="337"/>
        <v/>
      </c>
      <c r="G373" s="10" t="str">
        <f t="shared" si="338"/>
        <v/>
      </c>
      <c r="H373" t="str">
        <f t="shared" si="337"/>
        <v/>
      </c>
      <c r="I373" s="10" t="str">
        <f t="shared" si="338"/>
        <v/>
      </c>
      <c r="J373" t="str">
        <f t="shared" si="337"/>
        <v/>
      </c>
      <c r="K373" s="10" t="str">
        <f t="shared" ref="K373" si="382">IF(J373&lt;&gt;"",J373/$E373,"")</f>
        <v/>
      </c>
    </row>
    <row r="374" spans="1:11" x14ac:dyDescent="0.25">
      <c r="A374" s="33"/>
      <c r="B374" s="12"/>
      <c r="C374" s="12"/>
      <c r="D374" s="12"/>
      <c r="E374" s="35" t="str">
        <f t="shared" si="336"/>
        <v/>
      </c>
      <c r="F374" t="str">
        <f t="shared" si="337"/>
        <v/>
      </c>
      <c r="G374" s="10" t="str">
        <f t="shared" si="338"/>
        <v/>
      </c>
      <c r="H374" t="str">
        <f t="shared" si="337"/>
        <v/>
      </c>
      <c r="I374" s="10" t="str">
        <f t="shared" si="338"/>
        <v/>
      </c>
      <c r="J374" t="str">
        <f t="shared" si="337"/>
        <v/>
      </c>
      <c r="K374" s="10" t="str">
        <f t="shared" ref="K374" si="383">IF(J374&lt;&gt;"",J374/$E374,"")</f>
        <v/>
      </c>
    </row>
    <row r="375" spans="1:11" x14ac:dyDescent="0.25">
      <c r="A375" s="33"/>
      <c r="B375" s="12"/>
      <c r="C375" s="12"/>
      <c r="D375" s="12"/>
      <c r="E375" s="35" t="str">
        <f t="shared" si="336"/>
        <v/>
      </c>
      <c r="F375" t="str">
        <f t="shared" si="337"/>
        <v/>
      </c>
      <c r="G375" s="10" t="str">
        <f t="shared" si="338"/>
        <v/>
      </c>
      <c r="H375" t="str">
        <f t="shared" si="337"/>
        <v/>
      </c>
      <c r="I375" s="10" t="str">
        <f t="shared" si="338"/>
        <v/>
      </c>
      <c r="J375" t="str">
        <f t="shared" si="337"/>
        <v/>
      </c>
      <c r="K375" s="10" t="str">
        <f t="shared" ref="K375" si="384">IF(J375&lt;&gt;"",J375/$E375,"")</f>
        <v/>
      </c>
    </row>
    <row r="376" spans="1:11" x14ac:dyDescent="0.25">
      <c r="A376" s="33"/>
      <c r="B376" s="12"/>
      <c r="C376" s="12"/>
      <c r="D376" s="12"/>
      <c r="E376" s="35" t="str">
        <f t="shared" si="336"/>
        <v/>
      </c>
      <c r="F376" t="str">
        <f t="shared" si="337"/>
        <v/>
      </c>
      <c r="G376" s="10" t="str">
        <f t="shared" si="338"/>
        <v/>
      </c>
      <c r="H376" t="str">
        <f t="shared" si="337"/>
        <v/>
      </c>
      <c r="I376" s="10" t="str">
        <f t="shared" si="338"/>
        <v/>
      </c>
      <c r="J376" t="str">
        <f t="shared" si="337"/>
        <v/>
      </c>
      <c r="K376" s="10" t="str">
        <f t="shared" ref="K376" si="385">IF(J376&lt;&gt;"",J376/$E376,"")</f>
        <v/>
      </c>
    </row>
    <row r="377" spans="1:11" x14ac:dyDescent="0.25">
      <c r="A377" s="33"/>
      <c r="B377" s="12"/>
      <c r="C377" s="12"/>
      <c r="D377" s="12"/>
      <c r="E377" s="35" t="str">
        <f t="shared" si="336"/>
        <v/>
      </c>
      <c r="F377" t="str">
        <f t="shared" si="337"/>
        <v/>
      </c>
      <c r="G377" s="10" t="str">
        <f t="shared" si="338"/>
        <v/>
      </c>
      <c r="H377" t="str">
        <f t="shared" si="337"/>
        <v/>
      </c>
      <c r="I377" s="10" t="str">
        <f t="shared" si="338"/>
        <v/>
      </c>
      <c r="J377" t="str">
        <f t="shared" si="337"/>
        <v/>
      </c>
      <c r="K377" s="10" t="str">
        <f t="shared" ref="K377" si="386">IF(J377&lt;&gt;"",J377/$E377,"")</f>
        <v/>
      </c>
    </row>
    <row r="378" spans="1:11" x14ac:dyDescent="0.25">
      <c r="A378" s="33"/>
      <c r="B378" s="12"/>
      <c r="C378" s="12"/>
      <c r="D378" s="12"/>
      <c r="E378" s="35" t="str">
        <f t="shared" si="336"/>
        <v/>
      </c>
      <c r="F378" t="str">
        <f t="shared" si="337"/>
        <v/>
      </c>
      <c r="G378" s="10" t="str">
        <f t="shared" si="338"/>
        <v/>
      </c>
      <c r="H378" t="str">
        <f t="shared" si="337"/>
        <v/>
      </c>
      <c r="I378" s="10" t="str">
        <f t="shared" si="338"/>
        <v/>
      </c>
      <c r="J378" t="str">
        <f t="shared" si="337"/>
        <v/>
      </c>
      <c r="K378" s="10" t="str">
        <f t="shared" ref="K378" si="387">IF(J378&lt;&gt;"",J378/$E378,"")</f>
        <v/>
      </c>
    </row>
    <row r="379" spans="1:11" x14ac:dyDescent="0.25">
      <c r="A379" s="33"/>
      <c r="B379" s="12"/>
      <c r="C379" s="12"/>
      <c r="D379" s="12"/>
      <c r="E379" s="35" t="str">
        <f t="shared" si="336"/>
        <v/>
      </c>
      <c r="F379" t="str">
        <f t="shared" si="337"/>
        <v/>
      </c>
      <c r="G379" s="10" t="str">
        <f t="shared" si="338"/>
        <v/>
      </c>
      <c r="H379" t="str">
        <f t="shared" si="337"/>
        <v/>
      </c>
      <c r="I379" s="10" t="str">
        <f t="shared" si="338"/>
        <v/>
      </c>
      <c r="J379" t="str">
        <f t="shared" si="337"/>
        <v/>
      </c>
      <c r="K379" s="10" t="str">
        <f t="shared" ref="K379" si="388">IF(J379&lt;&gt;"",J379/$E379,"")</f>
        <v/>
      </c>
    </row>
    <row r="380" spans="1:11" x14ac:dyDescent="0.25">
      <c r="A380" s="33"/>
      <c r="B380" s="12"/>
      <c r="C380" s="12"/>
      <c r="D380" s="12"/>
      <c r="E380" s="35" t="str">
        <f t="shared" si="336"/>
        <v/>
      </c>
      <c r="F380" t="str">
        <f t="shared" si="337"/>
        <v/>
      </c>
      <c r="G380" s="10" t="str">
        <f t="shared" si="338"/>
        <v/>
      </c>
      <c r="H380" t="str">
        <f t="shared" si="337"/>
        <v/>
      </c>
      <c r="I380" s="10" t="str">
        <f t="shared" si="338"/>
        <v/>
      </c>
      <c r="J380" t="str">
        <f t="shared" si="337"/>
        <v/>
      </c>
      <c r="K380" s="10" t="str">
        <f t="shared" ref="K380" si="389">IF(J380&lt;&gt;"",J380/$E380,"")</f>
        <v/>
      </c>
    </row>
    <row r="381" spans="1:11" x14ac:dyDescent="0.25">
      <c r="A381" s="33"/>
      <c r="B381" s="12"/>
      <c r="C381" s="12"/>
      <c r="D381" s="12"/>
      <c r="E381" s="35" t="str">
        <f t="shared" si="336"/>
        <v/>
      </c>
      <c r="F381" t="str">
        <f t="shared" si="337"/>
        <v/>
      </c>
      <c r="G381" s="10" t="str">
        <f t="shared" si="338"/>
        <v/>
      </c>
      <c r="H381" t="str">
        <f t="shared" si="337"/>
        <v/>
      </c>
      <c r="I381" s="10" t="str">
        <f t="shared" si="338"/>
        <v/>
      </c>
      <c r="J381" t="str">
        <f t="shared" si="337"/>
        <v/>
      </c>
      <c r="K381" s="10" t="str">
        <f t="shared" ref="K381" si="390">IF(J381&lt;&gt;"",J381/$E381,"")</f>
        <v/>
      </c>
    </row>
    <row r="382" spans="1:11" x14ac:dyDescent="0.25">
      <c r="A382" s="33"/>
      <c r="B382" s="12"/>
      <c r="C382" s="12"/>
      <c r="D382" s="12"/>
      <c r="E382" s="35" t="str">
        <f t="shared" si="336"/>
        <v/>
      </c>
      <c r="F382" t="str">
        <f t="shared" si="337"/>
        <v/>
      </c>
      <c r="G382" s="10" t="str">
        <f t="shared" si="338"/>
        <v/>
      </c>
      <c r="H382" t="str">
        <f t="shared" si="337"/>
        <v/>
      </c>
      <c r="I382" s="10" t="str">
        <f t="shared" si="338"/>
        <v/>
      </c>
      <c r="J382" t="str">
        <f t="shared" si="337"/>
        <v/>
      </c>
      <c r="K382" s="10" t="str">
        <f t="shared" ref="K382" si="391">IF(J382&lt;&gt;"",J382/$E382,"")</f>
        <v/>
      </c>
    </row>
    <row r="383" spans="1:11" x14ac:dyDescent="0.25">
      <c r="A383" s="33"/>
      <c r="B383" s="12"/>
      <c r="C383" s="12"/>
      <c r="D383" s="12"/>
      <c r="E383" s="35" t="str">
        <f t="shared" si="336"/>
        <v/>
      </c>
      <c r="F383" t="str">
        <f t="shared" si="337"/>
        <v/>
      </c>
      <c r="G383" s="10" t="str">
        <f t="shared" si="338"/>
        <v/>
      </c>
      <c r="H383" t="str">
        <f t="shared" si="337"/>
        <v/>
      </c>
      <c r="I383" s="10" t="str">
        <f t="shared" si="338"/>
        <v/>
      </c>
      <c r="J383" t="str">
        <f t="shared" si="337"/>
        <v/>
      </c>
      <c r="K383" s="10" t="str">
        <f t="shared" ref="K383" si="392">IF(J383&lt;&gt;"",J383/$E383,"")</f>
        <v/>
      </c>
    </row>
    <row r="384" spans="1:11" x14ac:dyDescent="0.25">
      <c r="A384" s="33"/>
      <c r="B384" s="12"/>
      <c r="C384" s="12"/>
      <c r="D384" s="12"/>
      <c r="E384" s="35" t="str">
        <f t="shared" si="336"/>
        <v/>
      </c>
      <c r="F384" t="str">
        <f t="shared" si="337"/>
        <v/>
      </c>
      <c r="G384" s="10" t="str">
        <f t="shared" si="338"/>
        <v/>
      </c>
      <c r="H384" t="str">
        <f t="shared" si="337"/>
        <v/>
      </c>
      <c r="I384" s="10" t="str">
        <f t="shared" si="338"/>
        <v/>
      </c>
      <c r="J384" t="str">
        <f t="shared" si="337"/>
        <v/>
      </c>
      <c r="K384" s="10" t="str">
        <f t="shared" ref="K384" si="393">IF(J384&lt;&gt;"",J384/$E384,"")</f>
        <v/>
      </c>
    </row>
    <row r="385" spans="1:11" x14ac:dyDescent="0.25">
      <c r="A385" s="33"/>
      <c r="B385" s="12"/>
      <c r="C385" s="12"/>
      <c r="D385" s="12"/>
      <c r="E385" s="35" t="str">
        <f t="shared" si="336"/>
        <v/>
      </c>
      <c r="F385" t="str">
        <f t="shared" si="337"/>
        <v/>
      </c>
      <c r="G385" s="10" t="str">
        <f t="shared" si="338"/>
        <v/>
      </c>
      <c r="H385" t="str">
        <f t="shared" si="337"/>
        <v/>
      </c>
      <c r="I385" s="10" t="str">
        <f t="shared" si="338"/>
        <v/>
      </c>
      <c r="J385" t="str">
        <f t="shared" si="337"/>
        <v/>
      </c>
      <c r="K385" s="10" t="str">
        <f t="shared" ref="K385" si="394">IF(J385&lt;&gt;"",J385/$E385,"")</f>
        <v/>
      </c>
    </row>
    <row r="386" spans="1:11" x14ac:dyDescent="0.25">
      <c r="A386" s="33"/>
      <c r="B386" s="12"/>
      <c r="C386" s="12"/>
      <c r="D386" s="12"/>
      <c r="E386" s="35" t="str">
        <f t="shared" si="336"/>
        <v/>
      </c>
      <c r="F386" t="str">
        <f t="shared" si="337"/>
        <v/>
      </c>
      <c r="G386" s="10" t="str">
        <f t="shared" si="338"/>
        <v/>
      </c>
      <c r="H386" t="str">
        <f t="shared" si="337"/>
        <v/>
      </c>
      <c r="I386" s="10" t="str">
        <f t="shared" si="338"/>
        <v/>
      </c>
      <c r="J386" t="str">
        <f t="shared" si="337"/>
        <v/>
      </c>
      <c r="K386" s="10" t="str">
        <f t="shared" ref="K386" si="395">IF(J386&lt;&gt;"",J386/$E386,"")</f>
        <v/>
      </c>
    </row>
    <row r="387" spans="1:11" x14ac:dyDescent="0.25">
      <c r="A387" s="33"/>
      <c r="B387" s="12"/>
      <c r="C387" s="12"/>
      <c r="D387" s="12"/>
      <c r="E387" s="35" t="str">
        <f t="shared" si="336"/>
        <v/>
      </c>
      <c r="F387" t="str">
        <f t="shared" si="337"/>
        <v/>
      </c>
      <c r="G387" s="10" t="str">
        <f t="shared" si="338"/>
        <v/>
      </c>
      <c r="H387" t="str">
        <f t="shared" si="337"/>
        <v/>
      </c>
      <c r="I387" s="10" t="str">
        <f t="shared" si="338"/>
        <v/>
      </c>
      <c r="J387" t="str">
        <f t="shared" si="337"/>
        <v/>
      </c>
      <c r="K387" s="10" t="str">
        <f t="shared" ref="K387" si="396">IF(J387&lt;&gt;"",J387/$E387,"")</f>
        <v/>
      </c>
    </row>
    <row r="388" spans="1:11" x14ac:dyDescent="0.25">
      <c r="A388" s="33"/>
      <c r="B388" s="12"/>
      <c r="C388" s="12"/>
      <c r="D388" s="12"/>
      <c r="E388" s="35" t="str">
        <f t="shared" si="336"/>
        <v/>
      </c>
      <c r="F388" t="str">
        <f t="shared" si="337"/>
        <v/>
      </c>
      <c r="G388" s="10" t="str">
        <f t="shared" si="338"/>
        <v/>
      </c>
      <c r="H388" t="str">
        <f t="shared" si="337"/>
        <v/>
      </c>
      <c r="I388" s="10" t="str">
        <f t="shared" si="338"/>
        <v/>
      </c>
      <c r="J388" t="str">
        <f t="shared" si="337"/>
        <v/>
      </c>
      <c r="K388" s="10" t="str">
        <f t="shared" ref="K388" si="397">IF(J388&lt;&gt;"",J388/$E388,"")</f>
        <v/>
      </c>
    </row>
    <row r="389" spans="1:11" x14ac:dyDescent="0.25">
      <c r="A389" s="33"/>
      <c r="B389" s="12"/>
      <c r="C389" s="12"/>
      <c r="D389" s="12"/>
      <c r="E389" s="35" t="str">
        <f t="shared" si="336"/>
        <v/>
      </c>
      <c r="F389" t="str">
        <f t="shared" si="337"/>
        <v/>
      </c>
      <c r="G389" s="10" t="str">
        <f t="shared" si="338"/>
        <v/>
      </c>
      <c r="H389" t="str">
        <f t="shared" si="337"/>
        <v/>
      </c>
      <c r="I389" s="10" t="str">
        <f t="shared" si="338"/>
        <v/>
      </c>
      <c r="J389" t="str">
        <f t="shared" si="337"/>
        <v/>
      </c>
      <c r="K389" s="10" t="str">
        <f t="shared" ref="K389" si="398">IF(J389&lt;&gt;"",J389/$E389,"")</f>
        <v/>
      </c>
    </row>
    <row r="390" spans="1:11" x14ac:dyDescent="0.25">
      <c r="A390" s="33"/>
      <c r="B390" s="12"/>
      <c r="C390" s="12"/>
      <c r="D390" s="12"/>
      <c r="E390" s="35" t="str">
        <f t="shared" si="336"/>
        <v/>
      </c>
      <c r="F390" t="str">
        <f t="shared" si="337"/>
        <v/>
      </c>
      <c r="G390" s="10" t="str">
        <f t="shared" si="338"/>
        <v/>
      </c>
      <c r="H390" t="str">
        <f t="shared" si="337"/>
        <v/>
      </c>
      <c r="I390" s="10" t="str">
        <f t="shared" si="338"/>
        <v/>
      </c>
      <c r="J390" t="str">
        <f t="shared" si="337"/>
        <v/>
      </c>
      <c r="K390" s="10" t="str">
        <f t="shared" ref="K390" si="399">IF(J390&lt;&gt;"",J390/$E390,"")</f>
        <v/>
      </c>
    </row>
    <row r="391" spans="1:11" x14ac:dyDescent="0.25">
      <c r="A391" s="33"/>
      <c r="B391" s="12"/>
      <c r="C391" s="12"/>
      <c r="D391" s="12"/>
      <c r="E391" s="35" t="str">
        <f t="shared" si="336"/>
        <v/>
      </c>
      <c r="F391" t="str">
        <f t="shared" si="337"/>
        <v/>
      </c>
      <c r="G391" s="10" t="str">
        <f t="shared" si="338"/>
        <v/>
      </c>
      <c r="H391" t="str">
        <f t="shared" si="337"/>
        <v/>
      </c>
      <c r="I391" s="10" t="str">
        <f t="shared" si="338"/>
        <v/>
      </c>
      <c r="J391" t="str">
        <f t="shared" si="337"/>
        <v/>
      </c>
      <c r="K391" s="10" t="str">
        <f t="shared" ref="K391" si="400">IF(J391&lt;&gt;"",J391/$E391,"")</f>
        <v/>
      </c>
    </row>
    <row r="392" spans="1:11" x14ac:dyDescent="0.25">
      <c r="A392" s="33"/>
      <c r="B392" s="12"/>
      <c r="C392" s="12"/>
      <c r="D392" s="12"/>
      <c r="E392" s="35" t="str">
        <f t="shared" si="336"/>
        <v/>
      </c>
      <c r="F392" t="str">
        <f t="shared" si="337"/>
        <v/>
      </c>
      <c r="G392" s="10" t="str">
        <f t="shared" si="338"/>
        <v/>
      </c>
      <c r="H392" t="str">
        <f t="shared" si="337"/>
        <v/>
      </c>
      <c r="I392" s="10" t="str">
        <f t="shared" si="338"/>
        <v/>
      </c>
      <c r="J392" t="str">
        <f t="shared" si="337"/>
        <v/>
      </c>
      <c r="K392" s="10" t="str">
        <f t="shared" ref="K392" si="401">IF(J392&lt;&gt;"",J392/$E392,"")</f>
        <v/>
      </c>
    </row>
    <row r="393" spans="1:11" x14ac:dyDescent="0.25">
      <c r="A393" s="33"/>
      <c r="B393" s="12"/>
      <c r="C393" s="12"/>
      <c r="D393" s="12"/>
      <c r="E393" s="35" t="str">
        <f t="shared" si="336"/>
        <v/>
      </c>
      <c r="F393" t="str">
        <f t="shared" si="337"/>
        <v/>
      </c>
      <c r="G393" s="10" t="str">
        <f t="shared" si="338"/>
        <v/>
      </c>
      <c r="H393" t="str">
        <f t="shared" si="337"/>
        <v/>
      </c>
      <c r="I393" s="10" t="str">
        <f t="shared" si="338"/>
        <v/>
      </c>
      <c r="J393" t="str">
        <f t="shared" si="337"/>
        <v/>
      </c>
      <c r="K393" s="10" t="str">
        <f t="shared" ref="K393" si="402">IF(J393&lt;&gt;"",J393/$E393,"")</f>
        <v/>
      </c>
    </row>
    <row r="394" spans="1:11" x14ac:dyDescent="0.25">
      <c r="A394" s="33"/>
      <c r="B394" s="12"/>
      <c r="C394" s="12"/>
      <c r="D394" s="12"/>
      <c r="E394" s="35" t="str">
        <f t="shared" ref="E394:E409" si="403">IF(AND(B394&gt;0,C394&gt;0),B394*C394,"")</f>
        <v/>
      </c>
      <c r="F394" t="str">
        <f t="shared" ref="F394:J409" si="404">IF($E394&lt;&gt;"",MIN($C394,F$413*($D394+1))*$B394,"")</f>
        <v/>
      </c>
      <c r="G394" s="10" t="str">
        <f t="shared" ref="G394:I409" si="405">IF(F394&lt;&gt;"",F394/$E394,"")</f>
        <v/>
      </c>
      <c r="H394" t="str">
        <f t="shared" si="404"/>
        <v/>
      </c>
      <c r="I394" s="10" t="str">
        <f t="shared" si="405"/>
        <v/>
      </c>
      <c r="J394" t="str">
        <f t="shared" si="404"/>
        <v/>
      </c>
      <c r="K394" s="10" t="str">
        <f t="shared" ref="K394" si="406">IF(J394&lt;&gt;"",J394/$E394,"")</f>
        <v/>
      </c>
    </row>
    <row r="395" spans="1:11" x14ac:dyDescent="0.25">
      <c r="A395" s="33"/>
      <c r="B395" s="12"/>
      <c r="C395" s="12"/>
      <c r="D395" s="12"/>
      <c r="E395" s="35" t="str">
        <f t="shared" si="403"/>
        <v/>
      </c>
      <c r="F395" t="str">
        <f t="shared" si="404"/>
        <v/>
      </c>
      <c r="G395" s="10" t="str">
        <f t="shared" si="405"/>
        <v/>
      </c>
      <c r="H395" t="str">
        <f t="shared" si="404"/>
        <v/>
      </c>
      <c r="I395" s="10" t="str">
        <f t="shared" si="405"/>
        <v/>
      </c>
      <c r="J395" t="str">
        <f t="shared" si="404"/>
        <v/>
      </c>
      <c r="K395" s="10" t="str">
        <f t="shared" ref="K395" si="407">IF(J395&lt;&gt;"",J395/$E395,"")</f>
        <v/>
      </c>
    </row>
    <row r="396" spans="1:11" x14ac:dyDescent="0.25">
      <c r="A396" s="33"/>
      <c r="B396" s="12"/>
      <c r="C396" s="12"/>
      <c r="D396" s="12"/>
      <c r="E396" s="35" t="str">
        <f t="shared" si="403"/>
        <v/>
      </c>
      <c r="F396" t="str">
        <f t="shared" si="404"/>
        <v/>
      </c>
      <c r="G396" s="10" t="str">
        <f t="shared" si="405"/>
        <v/>
      </c>
      <c r="H396" t="str">
        <f t="shared" si="404"/>
        <v/>
      </c>
      <c r="I396" s="10" t="str">
        <f t="shared" si="405"/>
        <v/>
      </c>
      <c r="J396" t="str">
        <f t="shared" si="404"/>
        <v/>
      </c>
      <c r="K396" s="10" t="str">
        <f t="shared" ref="K396" si="408">IF(J396&lt;&gt;"",J396/$E396,"")</f>
        <v/>
      </c>
    </row>
    <row r="397" spans="1:11" x14ac:dyDescent="0.25">
      <c r="A397" s="33"/>
      <c r="B397" s="12"/>
      <c r="C397" s="12"/>
      <c r="D397" s="12"/>
      <c r="E397" s="35" t="str">
        <f t="shared" si="403"/>
        <v/>
      </c>
      <c r="F397" t="str">
        <f t="shared" si="404"/>
        <v/>
      </c>
      <c r="G397" s="10" t="str">
        <f t="shared" si="405"/>
        <v/>
      </c>
      <c r="H397" t="str">
        <f t="shared" si="404"/>
        <v/>
      </c>
      <c r="I397" s="10" t="str">
        <f t="shared" si="405"/>
        <v/>
      </c>
      <c r="J397" t="str">
        <f t="shared" si="404"/>
        <v/>
      </c>
      <c r="K397" s="10" t="str">
        <f t="shared" ref="K397" si="409">IF(J397&lt;&gt;"",J397/$E397,"")</f>
        <v/>
      </c>
    </row>
    <row r="398" spans="1:11" x14ac:dyDescent="0.25">
      <c r="A398" s="33"/>
      <c r="B398" s="12"/>
      <c r="C398" s="12"/>
      <c r="D398" s="12"/>
      <c r="E398" s="35" t="str">
        <f t="shared" si="403"/>
        <v/>
      </c>
      <c r="F398" t="str">
        <f t="shared" si="404"/>
        <v/>
      </c>
      <c r="G398" s="10" t="str">
        <f t="shared" si="405"/>
        <v/>
      </c>
      <c r="H398" t="str">
        <f t="shared" si="404"/>
        <v/>
      </c>
      <c r="I398" s="10" t="str">
        <f t="shared" si="405"/>
        <v/>
      </c>
      <c r="J398" t="str">
        <f t="shared" si="404"/>
        <v/>
      </c>
      <c r="K398" s="10" t="str">
        <f t="shared" ref="K398" si="410">IF(J398&lt;&gt;"",J398/$E398,"")</f>
        <v/>
      </c>
    </row>
    <row r="399" spans="1:11" x14ac:dyDescent="0.25">
      <c r="A399" s="33"/>
      <c r="B399" s="12"/>
      <c r="C399" s="12"/>
      <c r="D399" s="12"/>
      <c r="E399" s="35" t="str">
        <f t="shared" si="403"/>
        <v/>
      </c>
      <c r="F399" t="str">
        <f t="shared" si="404"/>
        <v/>
      </c>
      <c r="G399" s="10" t="str">
        <f t="shared" si="405"/>
        <v/>
      </c>
      <c r="H399" t="str">
        <f t="shared" si="404"/>
        <v/>
      </c>
      <c r="I399" s="10" t="str">
        <f t="shared" si="405"/>
        <v/>
      </c>
      <c r="J399" t="str">
        <f t="shared" si="404"/>
        <v/>
      </c>
      <c r="K399" s="10" t="str">
        <f t="shared" ref="K399" si="411">IF(J399&lt;&gt;"",J399/$E399,"")</f>
        <v/>
      </c>
    </row>
    <row r="400" spans="1:11" x14ac:dyDescent="0.25">
      <c r="A400" s="33"/>
      <c r="B400" s="12"/>
      <c r="C400" s="12"/>
      <c r="D400" s="12"/>
      <c r="E400" s="35" t="str">
        <f t="shared" si="403"/>
        <v/>
      </c>
      <c r="F400" t="str">
        <f t="shared" si="404"/>
        <v/>
      </c>
      <c r="G400" s="10" t="str">
        <f t="shared" si="405"/>
        <v/>
      </c>
      <c r="H400" t="str">
        <f t="shared" si="404"/>
        <v/>
      </c>
      <c r="I400" s="10" t="str">
        <f t="shared" si="405"/>
        <v/>
      </c>
      <c r="J400" t="str">
        <f t="shared" si="404"/>
        <v/>
      </c>
      <c r="K400" s="10" t="str">
        <f t="shared" ref="K400" si="412">IF(J400&lt;&gt;"",J400/$E400,"")</f>
        <v/>
      </c>
    </row>
    <row r="401" spans="1:11" x14ac:dyDescent="0.25">
      <c r="A401" s="33"/>
      <c r="B401" s="12"/>
      <c r="C401" s="12"/>
      <c r="D401" s="12"/>
      <c r="E401" s="35" t="str">
        <f t="shared" si="403"/>
        <v/>
      </c>
      <c r="F401" t="str">
        <f t="shared" si="404"/>
        <v/>
      </c>
      <c r="G401" s="10" t="str">
        <f t="shared" si="405"/>
        <v/>
      </c>
      <c r="H401" t="str">
        <f t="shared" si="404"/>
        <v/>
      </c>
      <c r="I401" s="10" t="str">
        <f t="shared" si="405"/>
        <v/>
      </c>
      <c r="J401" t="str">
        <f t="shared" si="404"/>
        <v/>
      </c>
      <c r="K401" s="10" t="str">
        <f t="shared" ref="K401" si="413">IF(J401&lt;&gt;"",J401/$E401,"")</f>
        <v/>
      </c>
    </row>
    <row r="402" spans="1:11" x14ac:dyDescent="0.25">
      <c r="A402" s="33"/>
      <c r="B402" s="12"/>
      <c r="C402" s="12"/>
      <c r="D402" s="12"/>
      <c r="E402" s="35" t="str">
        <f t="shared" si="403"/>
        <v/>
      </c>
      <c r="F402" t="str">
        <f t="shared" si="404"/>
        <v/>
      </c>
      <c r="G402" s="10" t="str">
        <f t="shared" si="405"/>
        <v/>
      </c>
      <c r="H402" t="str">
        <f t="shared" si="404"/>
        <v/>
      </c>
      <c r="I402" s="10" t="str">
        <f t="shared" si="405"/>
        <v/>
      </c>
      <c r="J402" t="str">
        <f t="shared" si="404"/>
        <v/>
      </c>
      <c r="K402" s="10" t="str">
        <f t="shared" ref="K402" si="414">IF(J402&lt;&gt;"",J402/$E402,"")</f>
        <v/>
      </c>
    </row>
    <row r="403" spans="1:11" x14ac:dyDescent="0.25">
      <c r="A403" s="33"/>
      <c r="B403" s="12"/>
      <c r="C403" s="12"/>
      <c r="D403" s="12"/>
      <c r="E403" s="35" t="str">
        <f t="shared" si="403"/>
        <v/>
      </c>
      <c r="F403" t="str">
        <f t="shared" si="404"/>
        <v/>
      </c>
      <c r="G403" s="10" t="str">
        <f t="shared" si="405"/>
        <v/>
      </c>
      <c r="H403" t="str">
        <f t="shared" si="404"/>
        <v/>
      </c>
      <c r="I403" s="10" t="str">
        <f t="shared" si="405"/>
        <v/>
      </c>
      <c r="J403" t="str">
        <f t="shared" si="404"/>
        <v/>
      </c>
      <c r="K403" s="10" t="str">
        <f t="shared" ref="K403" si="415">IF(J403&lt;&gt;"",J403/$E403,"")</f>
        <v/>
      </c>
    </row>
    <row r="404" spans="1:11" x14ac:dyDescent="0.25">
      <c r="A404" s="33"/>
      <c r="B404" s="12"/>
      <c r="C404" s="12"/>
      <c r="D404" s="12"/>
      <c r="E404" s="35" t="str">
        <f t="shared" si="403"/>
        <v/>
      </c>
      <c r="F404" t="str">
        <f t="shared" si="404"/>
        <v/>
      </c>
      <c r="G404" s="10" t="str">
        <f t="shared" si="405"/>
        <v/>
      </c>
      <c r="H404" t="str">
        <f t="shared" si="404"/>
        <v/>
      </c>
      <c r="I404" s="10" t="str">
        <f t="shared" si="405"/>
        <v/>
      </c>
      <c r="J404" t="str">
        <f t="shared" si="404"/>
        <v/>
      </c>
      <c r="K404" s="10" t="str">
        <f t="shared" ref="K404" si="416">IF(J404&lt;&gt;"",J404/$E404,"")</f>
        <v/>
      </c>
    </row>
    <row r="405" spans="1:11" x14ac:dyDescent="0.25">
      <c r="A405" s="33"/>
      <c r="B405" s="12"/>
      <c r="C405" s="12"/>
      <c r="D405" s="12"/>
      <c r="E405" s="35" t="str">
        <f t="shared" si="403"/>
        <v/>
      </c>
      <c r="F405" t="str">
        <f t="shared" si="404"/>
        <v/>
      </c>
      <c r="G405" s="10" t="str">
        <f t="shared" si="405"/>
        <v/>
      </c>
      <c r="H405" t="str">
        <f t="shared" si="404"/>
        <v/>
      </c>
      <c r="I405" s="10" t="str">
        <f t="shared" si="405"/>
        <v/>
      </c>
      <c r="J405" t="str">
        <f t="shared" si="404"/>
        <v/>
      </c>
      <c r="K405" s="10" t="str">
        <f t="shared" ref="K405" si="417">IF(J405&lt;&gt;"",J405/$E405,"")</f>
        <v/>
      </c>
    </row>
    <row r="406" spans="1:11" x14ac:dyDescent="0.25">
      <c r="A406" s="33"/>
      <c r="B406" s="12"/>
      <c r="C406" s="12"/>
      <c r="D406" s="12"/>
      <c r="E406" s="35" t="str">
        <f t="shared" si="403"/>
        <v/>
      </c>
      <c r="F406" t="str">
        <f t="shared" si="404"/>
        <v/>
      </c>
      <c r="G406" s="10" t="str">
        <f t="shared" si="405"/>
        <v/>
      </c>
      <c r="H406" t="str">
        <f t="shared" si="404"/>
        <v/>
      </c>
      <c r="I406" s="10" t="str">
        <f t="shared" si="405"/>
        <v/>
      </c>
      <c r="J406" t="str">
        <f t="shared" si="404"/>
        <v/>
      </c>
      <c r="K406" s="10" t="str">
        <f t="shared" ref="K406" si="418">IF(J406&lt;&gt;"",J406/$E406,"")</f>
        <v/>
      </c>
    </row>
    <row r="407" spans="1:11" x14ac:dyDescent="0.25">
      <c r="A407" s="33"/>
      <c r="B407" s="12"/>
      <c r="C407" s="12"/>
      <c r="D407" s="12"/>
      <c r="E407" s="35" t="str">
        <f t="shared" si="403"/>
        <v/>
      </c>
      <c r="F407" t="str">
        <f t="shared" si="404"/>
        <v/>
      </c>
      <c r="G407" s="10" t="str">
        <f t="shared" si="405"/>
        <v/>
      </c>
      <c r="H407" t="str">
        <f t="shared" si="404"/>
        <v/>
      </c>
      <c r="I407" s="10" t="str">
        <f t="shared" si="405"/>
        <v/>
      </c>
      <c r="J407" t="str">
        <f t="shared" si="404"/>
        <v/>
      </c>
      <c r="K407" s="10" t="str">
        <f t="shared" ref="K407" si="419">IF(J407&lt;&gt;"",J407/$E407,"")</f>
        <v/>
      </c>
    </row>
    <row r="408" spans="1:11" x14ac:dyDescent="0.25">
      <c r="A408" s="33"/>
      <c r="B408" s="12"/>
      <c r="C408" s="12"/>
      <c r="D408" s="12"/>
      <c r="E408" s="35" t="str">
        <f t="shared" si="403"/>
        <v/>
      </c>
      <c r="F408" t="str">
        <f t="shared" si="404"/>
        <v/>
      </c>
      <c r="G408" s="10" t="str">
        <f t="shared" si="405"/>
        <v/>
      </c>
      <c r="H408" t="str">
        <f t="shared" si="404"/>
        <v/>
      </c>
      <c r="I408" s="10" t="str">
        <f t="shared" si="405"/>
        <v/>
      </c>
      <c r="J408" t="str">
        <f t="shared" si="404"/>
        <v/>
      </c>
      <c r="K408" s="10" t="str">
        <f t="shared" ref="K408" si="420">IF(J408&lt;&gt;"",J408/$E408,"")</f>
        <v/>
      </c>
    </row>
    <row r="409" spans="1:11" x14ac:dyDescent="0.25">
      <c r="A409" s="33"/>
      <c r="B409" s="12"/>
      <c r="C409" s="12"/>
      <c r="D409" s="12"/>
      <c r="E409" s="35" t="str">
        <f t="shared" si="403"/>
        <v/>
      </c>
      <c r="F409" t="str">
        <f t="shared" si="404"/>
        <v/>
      </c>
      <c r="G409" s="10" t="str">
        <f t="shared" si="405"/>
        <v/>
      </c>
      <c r="H409" t="str">
        <f t="shared" si="404"/>
        <v/>
      </c>
      <c r="I409" s="10" t="str">
        <f t="shared" si="405"/>
        <v/>
      </c>
      <c r="J409" t="str">
        <f t="shared" si="404"/>
        <v/>
      </c>
      <c r="K409" s="10" t="str">
        <f t="shared" ref="K409" si="421">IF(J409&lt;&gt;"",J409/$E409,"")</f>
        <v/>
      </c>
    </row>
    <row r="410" spans="1:11" x14ac:dyDescent="0.25">
      <c r="A410" t="s">
        <v>42</v>
      </c>
    </row>
    <row r="411" spans="1:11" x14ac:dyDescent="0.25">
      <c r="F411">
        <f>VLOOKUP(Comparatif!B$13,'Données de modèles'!$A$1:$J$108,5,FALSE)</f>
        <v>8</v>
      </c>
      <c r="H411" s="38">
        <f>VLOOKUP(Comparatif!C$13,'Données de modèles'!$A$1:$J$108,5,FALSE)</f>
        <v>4.3558256172839505</v>
      </c>
      <c r="J411" s="38">
        <f>VLOOKUP(Comparatif!D$13,'Données de modèles'!$A$1:$J$108,5,FALSE)</f>
        <v>0</v>
      </c>
    </row>
    <row r="412" spans="1:11" x14ac:dyDescent="0.25">
      <c r="F412">
        <f>VLOOKUP(Comparatif!B$13,'Données de modèles'!$A$1:$J$108,8,FALSE)</f>
        <v>0</v>
      </c>
      <c r="H412" s="38">
        <f>VLOOKUP(Comparatif!C$13,'Données de modèles'!$A$1:$J$108,9,FALSE)</f>
        <v>40.233499999999999</v>
      </c>
      <c r="J412" s="38">
        <f>VLOOKUP(Comparatif!D$13,'Données de modèles'!$A$1:$J$108,9,FALSE)</f>
        <v>273.58780000000002</v>
      </c>
    </row>
    <row r="413" spans="1:11" x14ac:dyDescent="0.25">
      <c r="F413">
        <f>IF(F411&gt;0,F412,1000000)</f>
        <v>0</v>
      </c>
      <c r="H413" s="38">
        <f>IF(H411&gt;0,H412,1000000)</f>
        <v>40.233499999999999</v>
      </c>
      <c r="J413" s="38">
        <f>IF(J411&gt;0,J412,1000000)</f>
        <v>1000000</v>
      </c>
    </row>
  </sheetData>
  <pageMargins left="0.7" right="0.7" top="0.75" bottom="0.75" header="0.3" footer="0.3"/>
  <ignoredErrors>
    <ignoredError sqref="G8:G409 H8:H409 I8:I409 J8:J409" formula="1"/>
  </ignoredError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08"/>
  <sheetViews>
    <sheetView zoomScaleNormal="100" workbookViewId="0">
      <pane ySplit="1" topLeftCell="A15" activePane="bottomLeft" state="frozen"/>
      <selection activeCell="B1" sqref="B1"/>
      <selection pane="bottomLeft" activeCell="A25" sqref="A25"/>
    </sheetView>
  </sheetViews>
  <sheetFormatPr defaultRowHeight="15" x14ac:dyDescent="0.25"/>
  <cols>
    <col min="1" max="1" width="61.85546875" bestFit="1" customWidth="1"/>
    <col min="2" max="2" width="11.140625" style="2" bestFit="1" customWidth="1"/>
    <col min="3" max="3" width="34.140625" bestFit="1" customWidth="1"/>
    <col min="4" max="4" width="11.5703125" bestFit="1" customWidth="1"/>
    <col min="5" max="5" width="22.42578125" bestFit="1" customWidth="1"/>
    <col min="7" max="7" width="16" bestFit="1" customWidth="1"/>
    <col min="8" max="8" width="16" style="38" customWidth="1"/>
    <col min="9" max="9" width="25.5703125" bestFit="1" customWidth="1"/>
    <col min="10" max="10" width="5.85546875" bestFit="1" customWidth="1"/>
    <col min="11" max="11" width="19.140625" bestFit="1" customWidth="1"/>
  </cols>
  <sheetData>
    <row r="1" spans="1:12" x14ac:dyDescent="0.25">
      <c r="A1" t="s">
        <v>4</v>
      </c>
      <c r="B1" s="2" t="s">
        <v>23</v>
      </c>
      <c r="C1" s="3" t="s">
        <v>5</v>
      </c>
      <c r="D1" s="3" t="s">
        <v>6</v>
      </c>
      <c r="E1" t="s">
        <v>7</v>
      </c>
      <c r="F1" s="3" t="s">
        <v>8</v>
      </c>
      <c r="G1" s="3" t="s">
        <v>110</v>
      </c>
      <c r="H1" s="3" t="s">
        <v>82</v>
      </c>
      <c r="I1" t="s">
        <v>24</v>
      </c>
      <c r="J1" s="3" t="s">
        <v>25</v>
      </c>
      <c r="K1" t="s">
        <v>54</v>
      </c>
      <c r="L1" t="s">
        <v>55</v>
      </c>
    </row>
    <row r="2" spans="1:12" x14ac:dyDescent="0.25">
      <c r="A2" t="s">
        <v>127</v>
      </c>
      <c r="B2" s="2">
        <f>89300+2550</f>
        <v>91850</v>
      </c>
      <c r="C2" s="38">
        <f t="shared" ref="C2:C4" si="0">(D2/100)/1.60934</f>
        <v>0.28583145885891115</v>
      </c>
      <c r="D2">
        <v>46</v>
      </c>
      <c r="E2" s="38">
        <f t="shared" ref="E2:E4" si="1">IF(F2&gt;0,(100*3.785411784)/(1.609344*F2),0)</f>
        <v>8.1108477011494244</v>
      </c>
      <c r="F2">
        <v>29</v>
      </c>
      <c r="G2" s="2">
        <v>0</v>
      </c>
      <c r="H2" s="2">
        <v>0</v>
      </c>
      <c r="I2" s="38">
        <f t="shared" ref="I2:I4" si="2">J2*1.60934</f>
        <v>38.624160000000003</v>
      </c>
      <c r="J2">
        <v>24</v>
      </c>
      <c r="K2" s="38">
        <v>10000</v>
      </c>
      <c r="L2" s="38">
        <v>140000</v>
      </c>
    </row>
    <row r="3" spans="1:12" s="38" customFormat="1" x14ac:dyDescent="0.25">
      <c r="A3" s="38" t="s">
        <v>138</v>
      </c>
      <c r="B3" s="2">
        <f>122150+2550</f>
        <v>124700</v>
      </c>
      <c r="C3" s="38">
        <f t="shared" si="0"/>
        <v>0.39146482408937827</v>
      </c>
      <c r="D3" s="38">
        <v>63</v>
      </c>
      <c r="E3" s="38">
        <f t="shared" si="1"/>
        <v>10.226721014492753</v>
      </c>
      <c r="F3" s="38">
        <v>23</v>
      </c>
      <c r="G3" s="2">
        <v>0</v>
      </c>
      <c r="H3" s="2">
        <v>0</v>
      </c>
      <c r="I3" s="38">
        <f t="shared" si="2"/>
        <v>28.968119999999999</v>
      </c>
      <c r="J3" s="38">
        <v>18</v>
      </c>
      <c r="K3" s="38">
        <v>10000</v>
      </c>
      <c r="L3" s="38">
        <v>140000</v>
      </c>
    </row>
    <row r="4" spans="1:12" s="38" customFormat="1" x14ac:dyDescent="0.25">
      <c r="A4" s="38" t="s">
        <v>102</v>
      </c>
      <c r="B4" s="2">
        <f>85600+2550</f>
        <v>88150</v>
      </c>
      <c r="C4" s="38">
        <f t="shared" si="0"/>
        <v>0.26719027675941692</v>
      </c>
      <c r="D4" s="38">
        <v>43</v>
      </c>
      <c r="E4" s="38">
        <f t="shared" si="1"/>
        <v>0</v>
      </c>
      <c r="F4" s="38">
        <v>0</v>
      </c>
      <c r="G4" s="2">
        <v>0</v>
      </c>
      <c r="H4" s="2">
        <v>0</v>
      </c>
      <c r="I4" s="38">
        <f t="shared" si="2"/>
        <v>357.27348000000001</v>
      </c>
      <c r="J4" s="38">
        <v>222</v>
      </c>
      <c r="L4" s="38">
        <v>140000</v>
      </c>
    </row>
    <row r="5" spans="1:12" x14ac:dyDescent="0.25">
      <c r="A5" t="s">
        <v>103</v>
      </c>
      <c r="B5" s="2">
        <f>93250+2550</f>
        <v>95800</v>
      </c>
      <c r="C5">
        <f t="shared" ref="C5:C51" si="3">(D5/100)/1.60934</f>
        <v>0.26719027675941692</v>
      </c>
      <c r="D5">
        <v>43</v>
      </c>
      <c r="E5">
        <f t="shared" ref="E5" si="4">IF(F5&gt;0,(100*3.785411784)/(1.609344*F5),0)</f>
        <v>0</v>
      </c>
      <c r="F5">
        <v>0</v>
      </c>
      <c r="G5" s="2">
        <v>0</v>
      </c>
      <c r="H5" s="2">
        <v>0</v>
      </c>
      <c r="I5">
        <f t="shared" ref="I5:I20" si="5">J5*1.60934</f>
        <v>357.27348000000001</v>
      </c>
      <c r="J5">
        <v>222</v>
      </c>
      <c r="L5">
        <v>140000</v>
      </c>
    </row>
    <row r="6" spans="1:12" s="38" customFormat="1" x14ac:dyDescent="0.25">
      <c r="A6" s="38" t="s">
        <v>104</v>
      </c>
      <c r="B6" s="2">
        <f>88850+2550</f>
        <v>91400</v>
      </c>
      <c r="C6" s="38">
        <f t="shared" si="3"/>
        <v>0.27340400412591498</v>
      </c>
      <c r="D6" s="38">
        <v>44</v>
      </c>
      <c r="E6" s="38">
        <v>0</v>
      </c>
      <c r="F6" s="38">
        <v>0</v>
      </c>
      <c r="G6" s="2">
        <v>0</v>
      </c>
      <c r="H6" s="2">
        <v>0</v>
      </c>
      <c r="I6" s="38">
        <f t="shared" si="5"/>
        <v>350.83611999999999</v>
      </c>
      <c r="J6" s="38">
        <v>218</v>
      </c>
      <c r="L6" s="38">
        <v>140000</v>
      </c>
    </row>
    <row r="7" spans="1:12" s="38" customFormat="1" x14ac:dyDescent="0.25">
      <c r="A7" s="38" t="s">
        <v>105</v>
      </c>
      <c r="B7" s="2">
        <f>96500+2550</f>
        <v>99050</v>
      </c>
      <c r="C7" s="38">
        <f t="shared" si="3"/>
        <v>0.27340400412591498</v>
      </c>
      <c r="D7" s="38">
        <v>44</v>
      </c>
      <c r="E7" s="38">
        <v>0</v>
      </c>
      <c r="F7" s="38">
        <v>0</v>
      </c>
      <c r="G7" s="2">
        <v>0</v>
      </c>
      <c r="H7" s="2">
        <v>0</v>
      </c>
      <c r="I7" s="38">
        <f t="shared" si="5"/>
        <v>350.83611999999999</v>
      </c>
      <c r="J7" s="38">
        <v>218</v>
      </c>
      <c r="L7" s="38">
        <v>140000</v>
      </c>
    </row>
    <row r="8" spans="1:12" s="38" customFormat="1" x14ac:dyDescent="0.25">
      <c r="A8" s="38" t="s">
        <v>137</v>
      </c>
      <c r="B8" s="2">
        <f>70400+2550</f>
        <v>72950</v>
      </c>
      <c r="C8" s="38">
        <f t="shared" si="3"/>
        <v>0.27340400412591498</v>
      </c>
      <c r="D8" s="38">
        <v>44</v>
      </c>
      <c r="E8" s="38">
        <v>0</v>
      </c>
      <c r="F8" s="38">
        <v>27</v>
      </c>
      <c r="G8" s="2">
        <v>0</v>
      </c>
      <c r="H8" s="2">
        <v>0</v>
      </c>
      <c r="I8" s="38">
        <f t="shared" si="5"/>
        <v>30.577459999999999</v>
      </c>
      <c r="J8" s="38">
        <v>19</v>
      </c>
      <c r="K8" s="38">
        <v>10000</v>
      </c>
      <c r="L8" s="38">
        <v>140000</v>
      </c>
    </row>
    <row r="9" spans="1:12" s="38" customFormat="1" x14ac:dyDescent="0.25">
      <c r="A9" s="38" t="s">
        <v>136</v>
      </c>
      <c r="B9" s="2">
        <f>73100+2550</f>
        <v>75650</v>
      </c>
      <c r="C9" s="38">
        <f t="shared" si="3"/>
        <v>0.27340400412591498</v>
      </c>
      <c r="D9" s="38">
        <v>44</v>
      </c>
      <c r="E9" s="38">
        <v>0</v>
      </c>
      <c r="F9" s="38">
        <v>27</v>
      </c>
      <c r="G9" s="2">
        <v>0</v>
      </c>
      <c r="H9" s="2">
        <v>0</v>
      </c>
      <c r="I9" s="38">
        <f t="shared" si="5"/>
        <v>30.577459999999999</v>
      </c>
      <c r="J9" s="38">
        <v>19</v>
      </c>
      <c r="K9" s="38">
        <v>10000</v>
      </c>
      <c r="L9" s="38">
        <v>140000</v>
      </c>
    </row>
    <row r="10" spans="1:12" x14ac:dyDescent="0.25">
      <c r="A10" t="s">
        <v>106</v>
      </c>
      <c r="B10" s="41">
        <f>44950+2095+595</f>
        <v>47640</v>
      </c>
      <c r="C10">
        <f t="shared" si="3"/>
        <v>0.18641182099494202</v>
      </c>
      <c r="D10">
        <v>30</v>
      </c>
      <c r="E10">
        <f t="shared" ref="E10" si="6">IF(F10&gt;0,(100*3.785411784)/(1.609344*F10),0)</f>
        <v>0</v>
      </c>
      <c r="F10">
        <v>0</v>
      </c>
      <c r="G10" s="2">
        <v>8000</v>
      </c>
      <c r="H10" s="2">
        <v>5000</v>
      </c>
      <c r="I10">
        <f t="shared" si="5"/>
        <v>246.22901999999999</v>
      </c>
      <c r="J10">
        <v>153</v>
      </c>
      <c r="L10">
        <v>140000</v>
      </c>
    </row>
    <row r="11" spans="1:12" s="38" customFormat="1" x14ac:dyDescent="0.25">
      <c r="A11" s="38" t="s">
        <v>107</v>
      </c>
      <c r="B11" s="41">
        <f>53600+595+2095</f>
        <v>56290</v>
      </c>
      <c r="C11" s="38">
        <f t="shared" si="3"/>
        <v>0.19883927572793816</v>
      </c>
      <c r="D11" s="38">
        <v>32</v>
      </c>
      <c r="E11" s="38">
        <f t="shared" ref="E11:E13" si="7">IF(F11&gt;0,(100*3.785411784)/(1.609344*F11),0)</f>
        <v>7.5875672043010747</v>
      </c>
      <c r="F11" s="38">
        <v>31</v>
      </c>
      <c r="G11" s="2">
        <v>8000</v>
      </c>
      <c r="H11" s="2">
        <v>5000</v>
      </c>
      <c r="I11" s="38">
        <f t="shared" si="5"/>
        <v>202.77683999999999</v>
      </c>
      <c r="J11" s="38">
        <v>126</v>
      </c>
      <c r="K11" s="38">
        <v>10000</v>
      </c>
      <c r="L11" s="38">
        <v>140000</v>
      </c>
    </row>
    <row r="12" spans="1:12" s="38" customFormat="1" x14ac:dyDescent="0.25">
      <c r="A12" s="38" t="s">
        <v>108</v>
      </c>
      <c r="B12" s="41">
        <f>52600+2095+595</f>
        <v>55290</v>
      </c>
      <c r="C12" s="38">
        <f t="shared" si="3"/>
        <v>0.18641182099494202</v>
      </c>
      <c r="D12" s="38">
        <v>30</v>
      </c>
      <c r="E12" s="38">
        <f t="shared" si="7"/>
        <v>0</v>
      </c>
      <c r="F12" s="38">
        <v>0</v>
      </c>
      <c r="G12" s="2">
        <v>8000</v>
      </c>
      <c r="H12" s="2">
        <v>5000</v>
      </c>
      <c r="I12" s="38">
        <f t="shared" si="5"/>
        <v>246.22901999999999</v>
      </c>
      <c r="J12" s="38">
        <v>153</v>
      </c>
      <c r="L12" s="38">
        <v>140000</v>
      </c>
    </row>
    <row r="13" spans="1:12" s="38" customFormat="1" x14ac:dyDescent="0.25">
      <c r="A13" s="38" t="s">
        <v>109</v>
      </c>
      <c r="B13" s="41">
        <f>54990+2095+595</f>
        <v>57680</v>
      </c>
      <c r="C13" s="38">
        <f t="shared" si="3"/>
        <v>0.19883927572793816</v>
      </c>
      <c r="D13" s="38">
        <v>32</v>
      </c>
      <c r="E13" s="38">
        <f t="shared" si="7"/>
        <v>7.5875672043010747</v>
      </c>
      <c r="F13" s="38">
        <v>31</v>
      </c>
      <c r="G13" s="2">
        <v>8000</v>
      </c>
      <c r="H13" s="2">
        <v>5000</v>
      </c>
      <c r="I13" s="38">
        <f t="shared" si="5"/>
        <v>202.77683999999999</v>
      </c>
      <c r="J13" s="38">
        <v>126</v>
      </c>
      <c r="K13" s="38">
        <v>10000</v>
      </c>
      <c r="L13" s="38">
        <v>140000</v>
      </c>
    </row>
    <row r="14" spans="1:12" s="38" customFormat="1" x14ac:dyDescent="0.25">
      <c r="A14" s="38" t="s">
        <v>128</v>
      </c>
      <c r="B14" s="41">
        <f>44950+2245+595</f>
        <v>47790</v>
      </c>
      <c r="C14" s="38">
        <f t="shared" ref="C14" si="8">(D14/100)/1.60934</f>
        <v>0.27961773149241304</v>
      </c>
      <c r="D14" s="38">
        <v>45</v>
      </c>
      <c r="E14" s="38">
        <f t="shared" ref="E14" si="9">IF(F14&gt;0,(100*3.785411784)/(1.609344*F14),0)</f>
        <v>8.4005208333333314</v>
      </c>
      <c r="F14" s="38">
        <v>28</v>
      </c>
      <c r="G14" s="2">
        <v>4000</v>
      </c>
      <c r="H14" s="2">
        <v>2250</v>
      </c>
      <c r="I14" s="38">
        <f t="shared" ref="I14" si="10">J14*1.60934</f>
        <v>37.01482</v>
      </c>
      <c r="J14" s="38">
        <v>23</v>
      </c>
      <c r="K14" s="38">
        <v>10000</v>
      </c>
      <c r="L14" s="38">
        <v>140000</v>
      </c>
    </row>
    <row r="15" spans="1:12" s="38" customFormat="1" x14ac:dyDescent="0.25">
      <c r="A15" s="38" t="s">
        <v>135</v>
      </c>
      <c r="B15" s="2">
        <f>123300+2245+595</f>
        <v>126140</v>
      </c>
      <c r="C15" s="38">
        <f t="shared" si="3"/>
        <v>0.37282364198988405</v>
      </c>
      <c r="D15" s="38">
        <v>60</v>
      </c>
      <c r="E15" s="38">
        <f t="shared" ref="E15:E20" si="11">IF(F15&gt;0,(100*3.785411784)/(1.609344*F15),0)</f>
        <v>10.691571969696968</v>
      </c>
      <c r="F15" s="38">
        <v>22</v>
      </c>
      <c r="G15" s="2">
        <v>0</v>
      </c>
      <c r="H15" s="2">
        <v>0</v>
      </c>
      <c r="I15" s="38">
        <f t="shared" si="5"/>
        <v>27.358779999999999</v>
      </c>
      <c r="J15" s="38">
        <v>17</v>
      </c>
      <c r="K15" s="38">
        <v>10000</v>
      </c>
      <c r="L15" s="38">
        <v>140000</v>
      </c>
    </row>
    <row r="16" spans="1:12" s="38" customFormat="1" x14ac:dyDescent="0.25">
      <c r="A16" s="38" t="s">
        <v>160</v>
      </c>
      <c r="B16" s="2">
        <f>49990+2245+595</f>
        <v>52830</v>
      </c>
      <c r="C16" s="38">
        <f t="shared" si="3"/>
        <v>0.34796873252389182</v>
      </c>
      <c r="D16" s="38">
        <v>56</v>
      </c>
      <c r="E16" s="38">
        <f t="shared" si="11"/>
        <v>9.8006076388888879</v>
      </c>
      <c r="F16" s="38">
        <v>24</v>
      </c>
      <c r="G16" s="2">
        <v>4000</v>
      </c>
      <c r="H16" s="2">
        <v>0</v>
      </c>
      <c r="I16" s="38">
        <f t="shared" si="5"/>
        <v>28.968119999999999</v>
      </c>
      <c r="J16" s="38">
        <v>18</v>
      </c>
      <c r="K16" s="38">
        <v>10000</v>
      </c>
      <c r="L16" s="38">
        <v>140000</v>
      </c>
    </row>
    <row r="17" spans="1:12" s="38" customFormat="1" x14ac:dyDescent="0.25">
      <c r="A17" s="38" t="s">
        <v>134</v>
      </c>
      <c r="B17" s="2">
        <f>83500+2245+595</f>
        <v>86340</v>
      </c>
      <c r="C17" s="38">
        <f t="shared" si="3"/>
        <v>0.39146482408937827</v>
      </c>
      <c r="D17" s="38">
        <v>63</v>
      </c>
      <c r="E17" s="38">
        <f t="shared" si="11"/>
        <v>11.760729166666666</v>
      </c>
      <c r="F17" s="38">
        <v>20</v>
      </c>
      <c r="G17" s="2">
        <v>0</v>
      </c>
      <c r="H17" s="2">
        <v>0</v>
      </c>
      <c r="I17" s="38">
        <f t="shared" si="5"/>
        <v>49.889539999999997</v>
      </c>
      <c r="J17" s="38">
        <v>31</v>
      </c>
      <c r="K17" s="38">
        <v>10000</v>
      </c>
      <c r="L17" s="38">
        <v>140000</v>
      </c>
    </row>
    <row r="18" spans="1:12" x14ac:dyDescent="0.25">
      <c r="A18" t="s">
        <v>161</v>
      </c>
      <c r="B18" s="41">
        <f>38198+1800+250</f>
        <v>40248</v>
      </c>
      <c r="C18">
        <f t="shared" si="3"/>
        <v>0.17398436626194591</v>
      </c>
      <c r="D18">
        <v>28</v>
      </c>
      <c r="E18">
        <f t="shared" si="11"/>
        <v>0</v>
      </c>
      <c r="F18">
        <v>0</v>
      </c>
      <c r="G18" s="2">
        <v>8000</v>
      </c>
      <c r="H18" s="2">
        <v>5000</v>
      </c>
      <c r="I18">
        <f t="shared" si="5"/>
        <v>416.81905999999998</v>
      </c>
      <c r="J18">
        <v>259</v>
      </c>
      <c r="L18">
        <v>140000</v>
      </c>
    </row>
    <row r="19" spans="1:12" s="38" customFormat="1" x14ac:dyDescent="0.25">
      <c r="A19" s="38" t="s">
        <v>162</v>
      </c>
      <c r="B19" s="41">
        <f>40198+1800+250</f>
        <v>42248</v>
      </c>
      <c r="C19" s="38">
        <f t="shared" si="3"/>
        <v>0.18019809362844394</v>
      </c>
      <c r="D19" s="38">
        <v>29</v>
      </c>
      <c r="E19" s="38">
        <f t="shared" si="11"/>
        <v>0</v>
      </c>
      <c r="F19" s="38">
        <v>0</v>
      </c>
      <c r="G19" s="2">
        <v>8000</v>
      </c>
      <c r="H19" s="2">
        <v>5000</v>
      </c>
      <c r="I19" s="38">
        <f t="shared" si="5"/>
        <v>397.50698</v>
      </c>
      <c r="J19" s="38">
        <v>247</v>
      </c>
      <c r="L19" s="38">
        <v>140000</v>
      </c>
    </row>
    <row r="20" spans="1:12" s="38" customFormat="1" x14ac:dyDescent="0.25">
      <c r="A20" s="38" t="s">
        <v>163</v>
      </c>
      <c r="B20" s="41">
        <f>43698+1800+250</f>
        <v>45748</v>
      </c>
      <c r="C20" s="38">
        <f t="shared" si="3"/>
        <v>0.18019809362844394</v>
      </c>
      <c r="D20" s="38">
        <v>29</v>
      </c>
      <c r="E20" s="38">
        <f t="shared" si="11"/>
        <v>0</v>
      </c>
      <c r="F20" s="38">
        <v>0</v>
      </c>
      <c r="G20" s="2">
        <v>8000</v>
      </c>
      <c r="H20" s="2">
        <v>5000</v>
      </c>
      <c r="I20" s="38">
        <f t="shared" si="5"/>
        <v>397.50698</v>
      </c>
      <c r="J20" s="38">
        <v>247</v>
      </c>
      <c r="L20" s="38">
        <v>140000</v>
      </c>
    </row>
    <row r="21" spans="1:12" s="38" customFormat="1" x14ac:dyDescent="0.25">
      <c r="A21" s="38" t="s">
        <v>133</v>
      </c>
      <c r="B21" s="2">
        <f>56190-1595</f>
        <v>54595</v>
      </c>
      <c r="C21" s="38">
        <f t="shared" ref="C21:C22" si="12">(D21/100)/1.60934</f>
        <v>0.25476282202642075</v>
      </c>
      <c r="D21" s="38">
        <v>41</v>
      </c>
      <c r="E21" s="38">
        <f t="shared" ref="E21:E22" si="13">IF(F21&gt;0,(100*3.785411784)/(1.609344*F21),0)</f>
        <v>7.8404861111111099</v>
      </c>
      <c r="F21" s="38">
        <v>30</v>
      </c>
      <c r="G21" s="2">
        <v>8000</v>
      </c>
      <c r="H21" s="2">
        <v>5000</v>
      </c>
      <c r="I21" s="38">
        <f t="shared" ref="I21:I22" si="14">J21*1.60934</f>
        <v>51.49888</v>
      </c>
      <c r="J21" s="38">
        <v>32</v>
      </c>
      <c r="K21" s="38">
        <v>10000</v>
      </c>
      <c r="L21" s="38">
        <v>140000</v>
      </c>
    </row>
    <row r="22" spans="1:12" s="38" customFormat="1" x14ac:dyDescent="0.25">
      <c r="A22" s="38" t="s">
        <v>129</v>
      </c>
      <c r="B22" s="2">
        <v>57190</v>
      </c>
      <c r="C22" s="38">
        <f t="shared" si="12"/>
        <v>0.25476282202642075</v>
      </c>
      <c r="D22" s="38">
        <v>41</v>
      </c>
      <c r="E22" s="38">
        <f t="shared" si="13"/>
        <v>7.8404861111111099</v>
      </c>
      <c r="F22" s="38">
        <v>30</v>
      </c>
      <c r="G22" s="2">
        <v>8000</v>
      </c>
      <c r="H22" s="2">
        <v>5000</v>
      </c>
      <c r="I22" s="38">
        <f t="shared" si="14"/>
        <v>51.49888</v>
      </c>
      <c r="J22" s="38">
        <v>32</v>
      </c>
      <c r="K22" s="38">
        <v>10000</v>
      </c>
      <c r="L22" s="38">
        <v>140000</v>
      </c>
    </row>
    <row r="23" spans="1:12" s="38" customFormat="1" x14ac:dyDescent="0.25">
      <c r="A23" s="38" t="s">
        <v>111</v>
      </c>
      <c r="B23" s="2">
        <v>60190</v>
      </c>
      <c r="C23" s="38">
        <f>(D23/100)/1.60934</f>
        <v>0.25476282202642075</v>
      </c>
      <c r="D23" s="38">
        <v>41</v>
      </c>
      <c r="E23" s="38">
        <f>IF(F23&gt;0,(100*3.785411784)/(1.609344*F23),0)</f>
        <v>7.8404861111111099</v>
      </c>
      <c r="F23" s="38">
        <v>30</v>
      </c>
      <c r="G23" s="2">
        <v>8000</v>
      </c>
      <c r="H23" s="2">
        <v>5000</v>
      </c>
      <c r="I23" s="38">
        <f>J23*1.60934</f>
        <v>51.49888</v>
      </c>
      <c r="J23" s="38">
        <v>32</v>
      </c>
      <c r="K23" s="38">
        <v>10000</v>
      </c>
      <c r="L23" s="38">
        <v>140000</v>
      </c>
    </row>
    <row r="24" spans="1:12" s="38" customFormat="1" x14ac:dyDescent="0.25">
      <c r="A24" s="38" t="s">
        <v>132</v>
      </c>
      <c r="B24" s="2">
        <v>62190</v>
      </c>
      <c r="C24" s="38">
        <f t="shared" ref="C24:C25" si="15">(D24/100)/1.60934</f>
        <v>0.25476282202642075</v>
      </c>
      <c r="D24" s="38">
        <v>41</v>
      </c>
      <c r="E24" s="38">
        <f t="shared" ref="E24:E25" si="16">IF(F24&gt;0,(100*3.785411784)/(1.609344*F24),0)</f>
        <v>7.8404861111111099</v>
      </c>
      <c r="F24" s="38">
        <v>30</v>
      </c>
      <c r="G24" s="2">
        <v>8000</v>
      </c>
      <c r="H24" s="2">
        <v>5000</v>
      </c>
      <c r="I24" s="38">
        <f t="shared" ref="I24:I25" si="17">J24*1.60934</f>
        <v>51.49888</v>
      </c>
      <c r="J24" s="38">
        <v>32</v>
      </c>
      <c r="K24" s="38">
        <v>10000</v>
      </c>
      <c r="L24" s="38">
        <v>140000</v>
      </c>
    </row>
    <row r="25" spans="1:12" s="38" customFormat="1" x14ac:dyDescent="0.25">
      <c r="A25" s="38" t="s">
        <v>164</v>
      </c>
      <c r="B25" s="2">
        <f>37649+2095-100</f>
        <v>39644</v>
      </c>
      <c r="C25" s="38">
        <f t="shared" si="15"/>
        <v>0.19883927572793816</v>
      </c>
      <c r="D25" s="38">
        <v>32</v>
      </c>
      <c r="E25" s="38">
        <f t="shared" si="16"/>
        <v>5.8803645833333329</v>
      </c>
      <c r="F25" s="38">
        <v>40</v>
      </c>
      <c r="G25" s="2">
        <v>4000</v>
      </c>
      <c r="H25" s="2">
        <v>2500</v>
      </c>
      <c r="I25" s="38">
        <f t="shared" si="17"/>
        <v>59.545580000000001</v>
      </c>
      <c r="J25" s="38">
        <v>37</v>
      </c>
      <c r="K25" s="38">
        <v>10000</v>
      </c>
      <c r="L25" s="38">
        <v>140000</v>
      </c>
    </row>
    <row r="26" spans="1:12" x14ac:dyDescent="0.25">
      <c r="A26" t="s">
        <v>130</v>
      </c>
      <c r="B26" s="2">
        <f>36930+1850-100</f>
        <v>38680</v>
      </c>
      <c r="C26">
        <f t="shared" si="3"/>
        <v>0.20505300309443625</v>
      </c>
      <c r="D26">
        <v>33</v>
      </c>
      <c r="E26">
        <f t="shared" ref="E26:E81" si="18">IF(F26&gt;0,(100*3.785411784)/(1.609344*F26),0)</f>
        <v>5.6003472222222213</v>
      </c>
      <c r="F26">
        <v>42</v>
      </c>
      <c r="G26" s="2">
        <v>4000</v>
      </c>
      <c r="H26" s="2">
        <v>2500</v>
      </c>
      <c r="I26">
        <f t="shared" ref="I26:I51" si="19">J26*1.60934</f>
        <v>41.842840000000002</v>
      </c>
      <c r="J26">
        <v>26</v>
      </c>
      <c r="K26">
        <v>10000</v>
      </c>
      <c r="L26">
        <v>140000</v>
      </c>
    </row>
    <row r="27" spans="1:12" s="38" customFormat="1" x14ac:dyDescent="0.25">
      <c r="A27" s="38" t="s">
        <v>130</v>
      </c>
      <c r="B27" s="2">
        <f>39790+1850-100</f>
        <v>41540</v>
      </c>
      <c r="C27" s="38">
        <f t="shared" si="3"/>
        <v>0.20505300309443625</v>
      </c>
      <c r="D27" s="38">
        <v>33</v>
      </c>
      <c r="E27" s="38">
        <f t="shared" si="18"/>
        <v>5.6003472222222213</v>
      </c>
      <c r="F27" s="38">
        <v>42</v>
      </c>
      <c r="G27" s="2">
        <v>4000</v>
      </c>
      <c r="H27" s="2">
        <v>2500</v>
      </c>
      <c r="I27" s="38">
        <f t="shared" si="19"/>
        <v>41.842840000000002</v>
      </c>
      <c r="J27" s="38">
        <v>26</v>
      </c>
      <c r="K27" s="38">
        <v>10000</v>
      </c>
      <c r="L27" s="38">
        <v>140000</v>
      </c>
    </row>
    <row r="28" spans="1:12" s="38" customFormat="1" x14ac:dyDescent="0.25">
      <c r="A28" s="38" t="s">
        <v>139</v>
      </c>
      <c r="B28" s="2">
        <f>50495+2095-100</f>
        <v>52490</v>
      </c>
      <c r="C28" s="38">
        <f t="shared" si="3"/>
        <v>0.21748045782743236</v>
      </c>
      <c r="D28" s="38">
        <v>35</v>
      </c>
      <c r="E28" s="38">
        <f t="shared" si="18"/>
        <v>0</v>
      </c>
      <c r="F28" s="38">
        <v>0</v>
      </c>
      <c r="G28" s="2">
        <v>8000</v>
      </c>
      <c r="H28" s="2">
        <v>0</v>
      </c>
      <c r="I28" s="38">
        <f t="shared" si="19"/>
        <v>370.14819999999997</v>
      </c>
      <c r="J28" s="38">
        <v>230</v>
      </c>
      <c r="L28" s="38">
        <v>140000</v>
      </c>
    </row>
    <row r="29" spans="1:12" s="38" customFormat="1" x14ac:dyDescent="0.25">
      <c r="A29" s="38" t="s">
        <v>140</v>
      </c>
      <c r="B29" s="2">
        <f>53995+2095-100</f>
        <v>55990</v>
      </c>
      <c r="C29" s="38">
        <f t="shared" si="3"/>
        <v>0.2299079125604285</v>
      </c>
      <c r="D29" s="38">
        <v>37</v>
      </c>
      <c r="E29" s="38">
        <f t="shared" si="18"/>
        <v>0</v>
      </c>
      <c r="F29" s="38">
        <v>0</v>
      </c>
      <c r="G29" s="2">
        <v>8000</v>
      </c>
      <c r="H29" s="2">
        <v>0</v>
      </c>
      <c r="I29" s="38">
        <f t="shared" si="19"/>
        <v>434.52179999999998</v>
      </c>
      <c r="J29" s="38">
        <v>270</v>
      </c>
      <c r="L29" s="38">
        <v>140000</v>
      </c>
    </row>
    <row r="30" spans="1:12" s="38" customFormat="1" x14ac:dyDescent="0.25">
      <c r="A30" s="38" t="s">
        <v>141</v>
      </c>
      <c r="B30" s="2">
        <f>59495+2095-100</f>
        <v>61490</v>
      </c>
      <c r="C30" s="38">
        <f t="shared" si="3"/>
        <v>0.2112667304609343</v>
      </c>
      <c r="D30" s="38">
        <v>34</v>
      </c>
      <c r="E30" s="38">
        <f t="shared" si="18"/>
        <v>0</v>
      </c>
      <c r="F30" s="38">
        <v>0</v>
      </c>
      <c r="G30" s="2">
        <v>8000</v>
      </c>
      <c r="H30" s="2">
        <v>0</v>
      </c>
      <c r="I30" s="38">
        <f t="shared" si="19"/>
        <v>370.14819999999997</v>
      </c>
      <c r="J30" s="38">
        <v>230</v>
      </c>
      <c r="L30" s="38">
        <v>140000</v>
      </c>
    </row>
    <row r="31" spans="1:12" s="38" customFormat="1" x14ac:dyDescent="0.25">
      <c r="A31" s="38" t="s">
        <v>142</v>
      </c>
      <c r="B31" s="2">
        <f>62995+2095-100</f>
        <v>64990</v>
      </c>
      <c r="C31" s="38">
        <f t="shared" si="3"/>
        <v>0.2299079125604285</v>
      </c>
      <c r="D31" s="38">
        <v>37</v>
      </c>
      <c r="E31" s="38">
        <f t="shared" si="18"/>
        <v>0</v>
      </c>
      <c r="F31" s="38">
        <v>0</v>
      </c>
      <c r="G31" s="2">
        <v>0</v>
      </c>
      <c r="H31" s="2">
        <v>0</v>
      </c>
      <c r="I31" s="38">
        <f t="shared" si="19"/>
        <v>434.52179999999998</v>
      </c>
      <c r="J31" s="38">
        <v>270</v>
      </c>
      <c r="L31" s="38">
        <v>140000</v>
      </c>
    </row>
    <row r="32" spans="1:12" s="38" customFormat="1" x14ac:dyDescent="0.25">
      <c r="A32" s="38" t="s">
        <v>131</v>
      </c>
      <c r="B32" s="2">
        <f>64495+2095-100</f>
        <v>66490</v>
      </c>
      <c r="C32" s="38">
        <f t="shared" si="3"/>
        <v>0.20505300309443625</v>
      </c>
      <c r="D32" s="38">
        <v>33</v>
      </c>
      <c r="E32" s="38">
        <f t="shared" si="18"/>
        <v>0</v>
      </c>
      <c r="F32" s="38">
        <v>0</v>
      </c>
      <c r="G32" s="2">
        <v>0</v>
      </c>
      <c r="H32" s="2">
        <v>0</v>
      </c>
      <c r="I32" s="38">
        <f t="shared" si="19"/>
        <v>490.84870000000001</v>
      </c>
      <c r="J32" s="38">
        <v>305</v>
      </c>
      <c r="L32" s="38">
        <v>140000</v>
      </c>
    </row>
    <row r="33" spans="1:12" s="38" customFormat="1" x14ac:dyDescent="0.25">
      <c r="A33" s="38" t="s">
        <v>143</v>
      </c>
      <c r="B33" s="2">
        <v>46290</v>
      </c>
      <c r="C33" s="38">
        <f>(D33/100)/1.60934</f>
        <v>0.19262554836144008</v>
      </c>
      <c r="D33" s="38">
        <v>31</v>
      </c>
      <c r="E33" s="38">
        <f t="shared" ref="E33:E37" si="20">IF(F33&gt;0,(100*3.785411784)/(1.609344*F33),0)</f>
        <v>5.6003472222222213</v>
      </c>
      <c r="F33" s="38">
        <v>42</v>
      </c>
      <c r="G33" s="2">
        <v>8000</v>
      </c>
      <c r="H33" s="2">
        <v>5000</v>
      </c>
      <c r="I33" s="38">
        <f t="shared" ref="I33:I37" si="21">J33*1.60934</f>
        <v>77.248320000000007</v>
      </c>
      <c r="J33" s="38">
        <v>48</v>
      </c>
      <c r="K33" s="38">
        <v>10000</v>
      </c>
      <c r="L33" s="38">
        <v>140000</v>
      </c>
    </row>
    <row r="34" spans="1:12" s="38" customFormat="1" x14ac:dyDescent="0.25">
      <c r="A34" s="38" t="s">
        <v>144</v>
      </c>
      <c r="B34" s="2">
        <v>50290</v>
      </c>
      <c r="C34" s="38">
        <f>(D34/100)/1.60934</f>
        <v>0.19262554836144008</v>
      </c>
      <c r="D34" s="38">
        <v>31</v>
      </c>
      <c r="E34" s="38">
        <f t="shared" si="20"/>
        <v>5.6003472222222213</v>
      </c>
      <c r="F34" s="38">
        <v>42</v>
      </c>
      <c r="G34" s="2">
        <v>8000</v>
      </c>
      <c r="H34" s="2">
        <v>5000</v>
      </c>
      <c r="I34" s="38">
        <f t="shared" si="21"/>
        <v>77.248320000000007</v>
      </c>
      <c r="J34" s="38">
        <v>48</v>
      </c>
      <c r="K34" s="38">
        <v>10000</v>
      </c>
      <c r="L34" s="38">
        <v>140000</v>
      </c>
    </row>
    <row r="35" spans="1:12" s="38" customFormat="1" x14ac:dyDescent="0.25">
      <c r="A35" s="38" t="s">
        <v>169</v>
      </c>
      <c r="B35" s="2">
        <f>41599+1725+511</f>
        <v>43835</v>
      </c>
      <c r="C35" s="38">
        <f t="shared" ref="C35:C37" si="22">(D35/100)/1.60934</f>
        <v>0.15534318416245169</v>
      </c>
      <c r="D35" s="38">
        <v>25</v>
      </c>
      <c r="E35" s="38">
        <f t="shared" si="20"/>
        <v>0</v>
      </c>
      <c r="F35" s="38">
        <v>0</v>
      </c>
      <c r="G35" s="2">
        <v>8000</v>
      </c>
      <c r="H35" s="2">
        <v>5000</v>
      </c>
      <c r="I35" s="38">
        <f t="shared" si="21"/>
        <v>273.58780000000002</v>
      </c>
      <c r="J35" s="38">
        <v>170</v>
      </c>
      <c r="L35" s="38">
        <v>140000</v>
      </c>
    </row>
    <row r="36" spans="1:12" s="38" customFormat="1" x14ac:dyDescent="0.25">
      <c r="A36" s="38" t="s">
        <v>168</v>
      </c>
      <c r="B36" s="2">
        <f>45999+1725+511</f>
        <v>48235</v>
      </c>
      <c r="C36" s="38">
        <f t="shared" si="22"/>
        <v>0.15534318416245169</v>
      </c>
      <c r="D36" s="38">
        <v>25</v>
      </c>
      <c r="E36" s="38">
        <f t="shared" si="20"/>
        <v>0</v>
      </c>
      <c r="F36" s="38">
        <v>0</v>
      </c>
      <c r="G36" s="2">
        <v>8000</v>
      </c>
      <c r="H36" s="2">
        <v>5000</v>
      </c>
      <c r="I36" s="38">
        <f t="shared" si="21"/>
        <v>273.58780000000002</v>
      </c>
      <c r="J36" s="38">
        <v>170</v>
      </c>
      <c r="L36" s="38">
        <v>140000</v>
      </c>
    </row>
    <row r="37" spans="1:12" s="38" customFormat="1" x14ac:dyDescent="0.25">
      <c r="A37" s="38" t="s">
        <v>167</v>
      </c>
      <c r="B37" s="2">
        <f>32649+1725+511</f>
        <v>34885</v>
      </c>
      <c r="C37" s="38">
        <f t="shared" si="22"/>
        <v>0.17398436626194591</v>
      </c>
      <c r="D37" s="38">
        <v>28</v>
      </c>
      <c r="E37" s="38">
        <f t="shared" si="20"/>
        <v>4.5233573717948712</v>
      </c>
      <c r="F37" s="38">
        <v>52</v>
      </c>
      <c r="G37" s="2">
        <v>4000</v>
      </c>
      <c r="H37" s="2">
        <v>2500</v>
      </c>
      <c r="I37" s="38">
        <f t="shared" si="21"/>
        <v>46.670859999999998</v>
      </c>
      <c r="J37" s="38">
        <v>29</v>
      </c>
      <c r="K37" s="38">
        <v>10000</v>
      </c>
      <c r="L37" s="38">
        <v>140000</v>
      </c>
    </row>
    <row r="38" spans="1:12" s="38" customFormat="1" x14ac:dyDescent="0.25">
      <c r="A38" s="38" t="s">
        <v>166</v>
      </c>
      <c r="B38" s="2">
        <f>35149+1725+511</f>
        <v>37385</v>
      </c>
      <c r="C38" s="38">
        <f>(D38/100)/1.60934</f>
        <v>0.17398436626194591</v>
      </c>
      <c r="D38" s="38">
        <v>28</v>
      </c>
      <c r="E38" s="38">
        <f>IF(F38&gt;0,(100*3.785411784)/(1.609344*F38),0)</f>
        <v>4.5233573717948712</v>
      </c>
      <c r="F38" s="38">
        <v>52</v>
      </c>
      <c r="G38" s="2">
        <v>4000</v>
      </c>
      <c r="H38" s="2">
        <v>2500</v>
      </c>
      <c r="I38" s="38">
        <f>J38*1.60934</f>
        <v>46.670859999999998</v>
      </c>
      <c r="J38" s="38">
        <v>29</v>
      </c>
      <c r="K38" s="38">
        <v>10000</v>
      </c>
      <c r="L38" s="38">
        <v>140000</v>
      </c>
    </row>
    <row r="39" spans="1:12" s="38" customFormat="1" x14ac:dyDescent="0.25">
      <c r="A39" s="38" t="s">
        <v>165</v>
      </c>
      <c r="B39" s="2">
        <f>38249+1725+511</f>
        <v>40485</v>
      </c>
      <c r="C39" s="38">
        <f>(D39/100)/1.60934</f>
        <v>0.17398436626194591</v>
      </c>
      <c r="D39" s="38">
        <v>28</v>
      </c>
      <c r="E39" s="38">
        <f>IF(F39&gt;0,(100*3.785411784)/(1.609344*F39),0)</f>
        <v>4.5233573717948712</v>
      </c>
      <c r="F39" s="38">
        <v>52</v>
      </c>
      <c r="G39" s="2">
        <v>4000</v>
      </c>
      <c r="H39" s="2">
        <v>2500</v>
      </c>
      <c r="I39" s="38">
        <f>J39*1.60934</f>
        <v>46.670859999999998</v>
      </c>
      <c r="J39" s="38">
        <v>29</v>
      </c>
      <c r="K39" s="38">
        <v>10000</v>
      </c>
      <c r="L39" s="38">
        <v>140000</v>
      </c>
    </row>
    <row r="40" spans="1:12" s="38" customFormat="1" x14ac:dyDescent="0.25">
      <c r="A40" s="38" t="s">
        <v>170</v>
      </c>
      <c r="B40" s="2">
        <f>43699+1825+511</f>
        <v>46035</v>
      </c>
      <c r="C40" s="38">
        <f>(D35/100)/1.60934</f>
        <v>0.15534318416245169</v>
      </c>
      <c r="D40" s="38">
        <v>27</v>
      </c>
      <c r="E40" s="38">
        <f>IF(F40&gt;0,(100*3.785411784)/(1.609344*F40),0)</f>
        <v>0</v>
      </c>
      <c r="F40" s="38">
        <v>0</v>
      </c>
      <c r="G40" s="2">
        <v>8000</v>
      </c>
      <c r="H40" s="2">
        <v>5000</v>
      </c>
      <c r="I40" s="38">
        <f>J40*1.60934</f>
        <v>415.20972</v>
      </c>
      <c r="J40" s="38">
        <v>258</v>
      </c>
      <c r="L40" s="38">
        <v>140000</v>
      </c>
    </row>
    <row r="41" spans="1:12" s="38" customFormat="1" x14ac:dyDescent="0.25">
      <c r="A41" s="38" t="s">
        <v>171</v>
      </c>
      <c r="B41" s="2">
        <f>49199+1825+511</f>
        <v>51535</v>
      </c>
      <c r="C41" s="38">
        <f>(D36/100)/1.60934</f>
        <v>0.15534318416245169</v>
      </c>
      <c r="D41" s="38">
        <v>27</v>
      </c>
      <c r="E41" s="38">
        <f>IF(F41&gt;0,(100*3.785411784)/(1.609344*F41),0)</f>
        <v>0</v>
      </c>
      <c r="F41" s="38">
        <v>0</v>
      </c>
      <c r="G41" s="2">
        <v>8000</v>
      </c>
      <c r="H41" s="2">
        <v>5000</v>
      </c>
      <c r="I41" s="38">
        <f>J41*1.60934</f>
        <v>415.20972</v>
      </c>
      <c r="J41" s="38">
        <v>258</v>
      </c>
      <c r="L41" s="38">
        <v>140000</v>
      </c>
    </row>
    <row r="42" spans="1:12" s="38" customFormat="1" x14ac:dyDescent="0.25">
      <c r="A42" s="38" t="s">
        <v>172</v>
      </c>
      <c r="B42" s="2">
        <f>99800+2826</f>
        <v>102626</v>
      </c>
      <c r="C42" s="38">
        <f t="shared" si="3"/>
        <v>0.27340400412591498</v>
      </c>
      <c r="D42" s="38">
        <v>44</v>
      </c>
      <c r="E42" s="38">
        <f t="shared" ref="E42:E51" si="23">IF(F42&gt;0,(100*3.785411784)/(1.609344*F42),0)</f>
        <v>0</v>
      </c>
      <c r="F42" s="38">
        <v>0</v>
      </c>
      <c r="G42" s="2">
        <v>0</v>
      </c>
      <c r="H42" s="2">
        <v>0</v>
      </c>
      <c r="I42" s="38">
        <f t="shared" si="19"/>
        <v>376.58555999999999</v>
      </c>
      <c r="J42" s="38">
        <v>234</v>
      </c>
      <c r="L42" s="38">
        <v>140000</v>
      </c>
    </row>
    <row r="43" spans="1:12" s="38" customFormat="1" x14ac:dyDescent="0.25">
      <c r="A43" s="38" t="s">
        <v>173</v>
      </c>
      <c r="B43" s="2">
        <f>57090</f>
        <v>57090</v>
      </c>
      <c r="C43" s="38">
        <f t="shared" si="3"/>
        <v>0.42253346092186861</v>
      </c>
      <c r="D43" s="38">
        <v>68</v>
      </c>
      <c r="E43" s="38">
        <f t="shared" si="23"/>
        <v>11.760729166666666</v>
      </c>
      <c r="F43" s="38">
        <v>20</v>
      </c>
      <c r="G43" s="2">
        <v>8000</v>
      </c>
      <c r="H43" s="2">
        <v>0</v>
      </c>
      <c r="I43" s="38">
        <f t="shared" si="19"/>
        <v>35.405479999999997</v>
      </c>
      <c r="J43" s="38">
        <v>22</v>
      </c>
      <c r="K43" s="38">
        <v>10000</v>
      </c>
      <c r="L43" s="38">
        <v>140000</v>
      </c>
    </row>
    <row r="44" spans="1:12" s="38" customFormat="1" x14ac:dyDescent="0.25">
      <c r="A44" s="38" t="s">
        <v>174</v>
      </c>
      <c r="B44" s="2">
        <f>62085</f>
        <v>62085</v>
      </c>
      <c r="C44" s="38">
        <f t="shared" si="3"/>
        <v>0.42253346092186861</v>
      </c>
      <c r="D44" s="38">
        <v>68</v>
      </c>
      <c r="E44" s="38">
        <f t="shared" si="23"/>
        <v>11.760729166666666</v>
      </c>
      <c r="F44" s="38">
        <v>20</v>
      </c>
      <c r="G44" s="2">
        <v>8000</v>
      </c>
      <c r="H44" s="2">
        <v>0</v>
      </c>
      <c r="I44" s="38">
        <f t="shared" si="19"/>
        <v>35.405479999999997</v>
      </c>
      <c r="J44" s="38">
        <v>22</v>
      </c>
      <c r="K44" s="38">
        <v>10000</v>
      </c>
      <c r="L44" s="38">
        <v>140000</v>
      </c>
    </row>
    <row r="45" spans="1:12" s="38" customFormat="1" x14ac:dyDescent="0.25">
      <c r="A45" s="38" t="s">
        <v>175</v>
      </c>
      <c r="B45" s="2">
        <f>62085</f>
        <v>62085</v>
      </c>
      <c r="C45" s="38">
        <f t="shared" si="3"/>
        <v>0.42253346092186861</v>
      </c>
      <c r="D45" s="38">
        <v>68</v>
      </c>
      <c r="E45" s="38">
        <f t="shared" si="23"/>
        <v>11.760729166666666</v>
      </c>
      <c r="F45" s="38">
        <v>20</v>
      </c>
      <c r="G45" s="2">
        <v>8000</v>
      </c>
      <c r="H45" s="2">
        <v>0</v>
      </c>
      <c r="I45" s="38">
        <f t="shared" si="19"/>
        <v>35.405479999999997</v>
      </c>
      <c r="J45" s="38">
        <v>22</v>
      </c>
      <c r="K45" s="38">
        <v>10000</v>
      </c>
      <c r="L45" s="38">
        <v>140000</v>
      </c>
    </row>
    <row r="46" spans="1:12" s="38" customFormat="1" x14ac:dyDescent="0.25">
      <c r="A46" s="38" t="s">
        <v>176</v>
      </c>
      <c r="B46" s="2">
        <f>46905-115</f>
        <v>46790</v>
      </c>
      <c r="C46" s="40">
        <f t="shared" si="3"/>
        <v>0.18641182099494202</v>
      </c>
      <c r="D46" s="38">
        <v>30</v>
      </c>
      <c r="E46" s="38">
        <f t="shared" si="23"/>
        <v>0</v>
      </c>
      <c r="F46" s="38">
        <v>0</v>
      </c>
      <c r="G46" s="2">
        <v>8000</v>
      </c>
      <c r="H46" s="2">
        <v>5000</v>
      </c>
      <c r="I46" s="38">
        <f t="shared" si="19"/>
        <v>384.63225999999997</v>
      </c>
      <c r="J46" s="38">
        <v>239</v>
      </c>
      <c r="L46" s="38">
        <v>140000</v>
      </c>
    </row>
    <row r="47" spans="1:12" s="38" customFormat="1" x14ac:dyDescent="0.25">
      <c r="A47" s="38" t="s">
        <v>177</v>
      </c>
      <c r="B47" s="2">
        <f>52605-115</f>
        <v>52490</v>
      </c>
      <c r="C47" s="40">
        <f t="shared" si="3"/>
        <v>0.18641182099494202</v>
      </c>
      <c r="D47" s="38">
        <v>30</v>
      </c>
      <c r="E47" s="38">
        <f t="shared" si="23"/>
        <v>0</v>
      </c>
      <c r="F47" s="38">
        <v>0</v>
      </c>
      <c r="G47" s="2">
        <v>8000</v>
      </c>
      <c r="H47" s="2">
        <v>5000</v>
      </c>
      <c r="I47" s="38">
        <f t="shared" si="19"/>
        <v>384.63225999999997</v>
      </c>
      <c r="J47" s="38">
        <v>239</v>
      </c>
      <c r="L47" s="38">
        <v>140000</v>
      </c>
    </row>
    <row r="48" spans="1:12" s="38" customFormat="1" x14ac:dyDescent="0.25">
      <c r="A48" s="38" t="s">
        <v>178</v>
      </c>
      <c r="B48" s="2">
        <f>56605-115</f>
        <v>56490</v>
      </c>
      <c r="C48" s="40">
        <f t="shared" si="3"/>
        <v>0.18641182099494202</v>
      </c>
      <c r="D48" s="38">
        <v>30</v>
      </c>
      <c r="E48" s="38">
        <f t="shared" si="23"/>
        <v>0</v>
      </c>
      <c r="F48" s="38">
        <v>0</v>
      </c>
      <c r="G48" s="2">
        <v>8000</v>
      </c>
      <c r="H48" s="2">
        <v>5000</v>
      </c>
      <c r="I48" s="38">
        <f t="shared" si="19"/>
        <v>384.63225999999997</v>
      </c>
      <c r="J48" s="38">
        <v>239</v>
      </c>
      <c r="L48" s="38">
        <v>140000</v>
      </c>
    </row>
    <row r="49" spans="1:12" s="38" customFormat="1" x14ac:dyDescent="0.25">
      <c r="A49" s="38" t="s">
        <v>179</v>
      </c>
      <c r="B49" s="2">
        <f>36405-115</f>
        <v>36290</v>
      </c>
      <c r="C49" s="40">
        <f t="shared" si="3"/>
        <v>0.19883927572793816</v>
      </c>
      <c r="D49" s="38">
        <v>32</v>
      </c>
      <c r="E49" s="38">
        <f t="shared" si="23"/>
        <v>5.1133605072463766</v>
      </c>
      <c r="F49" s="38">
        <v>46</v>
      </c>
      <c r="G49" s="2">
        <v>4000</v>
      </c>
      <c r="H49" s="2">
        <v>2500</v>
      </c>
      <c r="I49" s="38">
        <f t="shared" si="19"/>
        <v>41.842840000000002</v>
      </c>
      <c r="J49" s="38">
        <v>26</v>
      </c>
      <c r="K49" s="38">
        <v>10000</v>
      </c>
      <c r="L49" s="38">
        <v>140000</v>
      </c>
    </row>
    <row r="50" spans="1:12" s="38" customFormat="1" x14ac:dyDescent="0.25">
      <c r="A50" s="38" t="s">
        <v>180</v>
      </c>
      <c r="B50" s="2">
        <f>38405-115</f>
        <v>38290</v>
      </c>
      <c r="C50" s="40">
        <f t="shared" si="3"/>
        <v>0.19883927572793816</v>
      </c>
      <c r="D50" s="38">
        <v>32</v>
      </c>
      <c r="E50" s="38">
        <f t="shared" si="23"/>
        <v>5.1133605072463766</v>
      </c>
      <c r="F50" s="38">
        <v>46</v>
      </c>
      <c r="G50" s="2">
        <v>4000</v>
      </c>
      <c r="H50" s="2">
        <v>2500</v>
      </c>
      <c r="I50" s="38">
        <f t="shared" si="19"/>
        <v>41.842840000000002</v>
      </c>
      <c r="J50" s="38">
        <v>26</v>
      </c>
      <c r="K50" s="38">
        <v>10000</v>
      </c>
      <c r="L50" s="38">
        <v>140000</v>
      </c>
    </row>
    <row r="51" spans="1:12" s="38" customFormat="1" x14ac:dyDescent="0.25">
      <c r="A51" s="38" t="s">
        <v>181</v>
      </c>
      <c r="B51" s="2">
        <f>40905-115</f>
        <v>40790</v>
      </c>
      <c r="C51" s="40">
        <f t="shared" si="3"/>
        <v>0.19883927572793816</v>
      </c>
      <c r="D51" s="38">
        <v>32</v>
      </c>
      <c r="E51" s="38">
        <f t="shared" si="23"/>
        <v>5.1133605072463766</v>
      </c>
      <c r="F51" s="38">
        <v>46</v>
      </c>
      <c r="G51" s="2">
        <v>4000</v>
      </c>
      <c r="H51" s="2">
        <v>2500</v>
      </c>
      <c r="I51" s="38">
        <f t="shared" si="19"/>
        <v>41.842840000000002</v>
      </c>
      <c r="J51" s="38">
        <v>26</v>
      </c>
      <c r="K51" s="38">
        <v>10000</v>
      </c>
      <c r="L51" s="38">
        <v>140000</v>
      </c>
    </row>
    <row r="52" spans="1:12" s="38" customFormat="1" x14ac:dyDescent="0.25">
      <c r="A52" s="38" t="s">
        <v>145</v>
      </c>
      <c r="B52" s="2">
        <f>44905-115</f>
        <v>44790</v>
      </c>
      <c r="C52" s="38">
        <v>0.17799999999999999</v>
      </c>
      <c r="E52" s="38">
        <f t="shared" ref="E52:E54" si="24">IF(F52&gt;0,(100*3.785411784)/(1.609344*F52),0)</f>
        <v>0</v>
      </c>
      <c r="F52" s="38">
        <v>0</v>
      </c>
      <c r="G52" s="2">
        <v>8000</v>
      </c>
      <c r="H52" s="2">
        <v>5000</v>
      </c>
      <c r="I52" s="38">
        <v>248</v>
      </c>
      <c r="L52" s="38">
        <v>140000</v>
      </c>
    </row>
    <row r="53" spans="1:12" s="38" customFormat="1" x14ac:dyDescent="0.25">
      <c r="A53" s="38" t="s">
        <v>112</v>
      </c>
      <c r="B53" s="2">
        <f>53905-115</f>
        <v>53790</v>
      </c>
      <c r="C53" s="38">
        <f t="shared" ref="C52:C54" si="25">(D53/100)/1.60934</f>
        <v>0.18641182099494202</v>
      </c>
      <c r="D53" s="38">
        <v>30</v>
      </c>
      <c r="E53" s="38">
        <f t="shared" si="24"/>
        <v>0</v>
      </c>
      <c r="F53" s="38">
        <v>0</v>
      </c>
      <c r="G53" s="2">
        <v>8000</v>
      </c>
      <c r="H53" s="2">
        <v>5000</v>
      </c>
      <c r="I53" s="38">
        <f t="shared" ref="I53:I54" si="26">J53*1.60934</f>
        <v>391.06961999999999</v>
      </c>
      <c r="J53" s="38">
        <v>243</v>
      </c>
      <c r="L53" s="38">
        <v>140000</v>
      </c>
    </row>
    <row r="54" spans="1:12" s="38" customFormat="1" x14ac:dyDescent="0.25">
      <c r="A54" s="38" t="s">
        <v>182</v>
      </c>
      <c r="B54" s="2">
        <f>81500+2150</f>
        <v>83650</v>
      </c>
      <c r="C54" s="38">
        <f t="shared" si="25"/>
        <v>0.37282364198988405</v>
      </c>
      <c r="D54" s="38">
        <v>60</v>
      </c>
      <c r="E54" s="38">
        <f t="shared" si="24"/>
        <v>10.226721014492753</v>
      </c>
      <c r="F54" s="38">
        <v>23</v>
      </c>
      <c r="G54" s="2">
        <v>0</v>
      </c>
      <c r="H54" s="2">
        <v>0</v>
      </c>
      <c r="I54" s="38">
        <f t="shared" si="26"/>
        <v>33.796140000000001</v>
      </c>
      <c r="J54" s="38">
        <v>21</v>
      </c>
      <c r="K54" s="38">
        <v>10000</v>
      </c>
      <c r="L54" s="38">
        <v>140000</v>
      </c>
    </row>
    <row r="55" spans="1:12" s="38" customFormat="1" x14ac:dyDescent="0.25">
      <c r="A55" s="38" t="s">
        <v>183</v>
      </c>
      <c r="B55" s="41">
        <f>40990+2135+499</f>
        <v>43624</v>
      </c>
      <c r="C55" s="38">
        <f t="shared" ref="C55:C81" si="27">(D55/100)/1.60934</f>
        <v>0.19262554836144008</v>
      </c>
      <c r="D55" s="38">
        <v>31</v>
      </c>
      <c r="E55" s="38">
        <f t="shared" si="18"/>
        <v>0</v>
      </c>
      <c r="F55" s="38">
        <v>0</v>
      </c>
      <c r="G55" s="2">
        <v>8000</v>
      </c>
      <c r="H55" s="2">
        <v>5000</v>
      </c>
      <c r="I55" s="38">
        <f t="shared" ref="I52:I106" si="28">J55*1.60934</f>
        <v>183.46476000000001</v>
      </c>
      <c r="J55" s="38">
        <v>114</v>
      </c>
      <c r="L55" s="38">
        <v>140000</v>
      </c>
    </row>
    <row r="56" spans="1:12" s="38" customFormat="1" x14ac:dyDescent="0.25">
      <c r="A56" s="38" t="s">
        <v>184</v>
      </c>
      <c r="B56" s="41">
        <f>40990+5000+2135+499</f>
        <v>48624</v>
      </c>
      <c r="C56" s="38">
        <f t="shared" si="27"/>
        <v>0.19262554836144008</v>
      </c>
      <c r="D56" s="38">
        <v>31</v>
      </c>
      <c r="E56" s="38">
        <f t="shared" si="18"/>
        <v>0</v>
      </c>
      <c r="F56" s="38">
        <v>0</v>
      </c>
      <c r="G56" s="2">
        <v>8000</v>
      </c>
      <c r="H56" s="2">
        <v>5000</v>
      </c>
      <c r="I56" s="38">
        <f t="shared" si="28"/>
        <v>183.46476000000001</v>
      </c>
      <c r="J56" s="38">
        <v>114</v>
      </c>
      <c r="L56" s="38">
        <v>140000</v>
      </c>
    </row>
    <row r="57" spans="1:12" s="38" customFormat="1" x14ac:dyDescent="0.25">
      <c r="A57" s="38" t="s">
        <v>185</v>
      </c>
      <c r="B57" s="41">
        <f>40990+8000+2135+499</f>
        <v>51624</v>
      </c>
      <c r="C57" s="38">
        <f t="shared" si="27"/>
        <v>0.19262554836144008</v>
      </c>
      <c r="D57" s="38">
        <v>31</v>
      </c>
      <c r="E57" s="38">
        <f t="shared" si="18"/>
        <v>0</v>
      </c>
      <c r="F57" s="38">
        <v>0</v>
      </c>
      <c r="G57" s="2">
        <v>8000</v>
      </c>
      <c r="H57" s="2">
        <v>5000</v>
      </c>
      <c r="I57" s="38">
        <f t="shared" si="28"/>
        <v>183.46476000000001</v>
      </c>
      <c r="J57" s="38">
        <v>114</v>
      </c>
      <c r="L57" s="38">
        <v>140000</v>
      </c>
    </row>
    <row r="58" spans="1:12" s="38" customFormat="1" x14ac:dyDescent="0.25">
      <c r="A58" s="38" t="s">
        <v>113</v>
      </c>
      <c r="B58" s="2">
        <f>44990+2135+499+9100</f>
        <v>56724</v>
      </c>
      <c r="C58" s="38">
        <f t="shared" si="27"/>
        <v>0.28583145885891115</v>
      </c>
      <c r="D58" s="38">
        <v>46</v>
      </c>
      <c r="E58" s="38">
        <f t="shared" si="18"/>
        <v>8.1108477011494244</v>
      </c>
      <c r="F58" s="38">
        <v>29</v>
      </c>
      <c r="G58" s="2">
        <v>4000</v>
      </c>
      <c r="H58" s="2">
        <v>2500</v>
      </c>
      <c r="I58" s="38">
        <f t="shared" si="28"/>
        <v>28.968119999999999</v>
      </c>
      <c r="J58" s="38">
        <v>18</v>
      </c>
      <c r="K58" s="38">
        <v>10000</v>
      </c>
      <c r="L58" s="38">
        <v>140000</v>
      </c>
    </row>
    <row r="59" spans="1:12" s="38" customFormat="1" x14ac:dyDescent="0.25">
      <c r="A59" s="38" t="s">
        <v>186</v>
      </c>
      <c r="B59" s="2">
        <f>44198+1900</f>
        <v>46098</v>
      </c>
      <c r="C59" s="38">
        <f>(D59/100)/1.60934</f>
        <v>0.27961773149241304</v>
      </c>
      <c r="D59" s="38">
        <v>45</v>
      </c>
      <c r="E59" s="38">
        <f>IF(F59&gt;0,(100*3.785411784)/(1.609344*F59),0)</f>
        <v>9.0467147435897424</v>
      </c>
      <c r="F59" s="38">
        <v>26</v>
      </c>
      <c r="G59" s="2">
        <v>4000</v>
      </c>
      <c r="H59" s="2">
        <v>2500</v>
      </c>
      <c r="I59" s="38">
        <f>J59*1.60934</f>
        <v>38.624160000000003</v>
      </c>
      <c r="J59" s="38">
        <v>24</v>
      </c>
      <c r="K59" s="38">
        <v>10000</v>
      </c>
      <c r="L59" s="38">
        <v>140000</v>
      </c>
    </row>
    <row r="60" spans="1:12" s="38" customFormat="1" x14ac:dyDescent="0.25">
      <c r="A60" s="38" t="s">
        <v>187</v>
      </c>
      <c r="B60" s="2">
        <f>45698+1900</f>
        <v>47598</v>
      </c>
      <c r="C60" s="38">
        <f>(D60/100)/1.60934</f>
        <v>0.27961773149241304</v>
      </c>
      <c r="D60" s="38">
        <v>45</v>
      </c>
      <c r="E60" s="38">
        <f>IF(F60&gt;0,(100*3.785411784)/(1.609344*F60),0)</f>
        <v>9.0467147435897424</v>
      </c>
      <c r="F60" s="38">
        <v>26</v>
      </c>
      <c r="G60" s="2">
        <v>4000</v>
      </c>
      <c r="H60" s="2">
        <v>2500</v>
      </c>
      <c r="I60" s="38">
        <f>J60*1.60934</f>
        <v>38.624160000000003</v>
      </c>
      <c r="J60" s="38">
        <v>24</v>
      </c>
      <c r="K60" s="38">
        <v>10000</v>
      </c>
      <c r="L60" s="38">
        <v>140000</v>
      </c>
    </row>
    <row r="61" spans="1:12" s="38" customFormat="1" x14ac:dyDescent="0.25">
      <c r="A61" s="38" t="s">
        <v>188</v>
      </c>
      <c r="B61" s="2">
        <f>47698+1900</f>
        <v>49598</v>
      </c>
      <c r="C61" s="38">
        <f>(D61/100)/1.60934</f>
        <v>0.27961773149241304</v>
      </c>
      <c r="D61" s="38">
        <v>45</v>
      </c>
      <c r="E61" s="38">
        <f>IF(F61&gt;0,(100*3.785411784)/(1.609344*F61),0)</f>
        <v>9.0467147435897424</v>
      </c>
      <c r="F61" s="38">
        <v>26</v>
      </c>
      <c r="G61" s="2">
        <v>4000</v>
      </c>
      <c r="H61" s="2">
        <v>2500</v>
      </c>
      <c r="I61" s="38">
        <f>J61*1.60934</f>
        <v>38.624160000000003</v>
      </c>
      <c r="J61" s="38">
        <v>24</v>
      </c>
      <c r="K61" s="38">
        <v>10000</v>
      </c>
      <c r="L61" s="38">
        <v>140000</v>
      </c>
    </row>
    <row r="62" spans="1:12" s="38" customFormat="1" x14ac:dyDescent="0.25">
      <c r="A62" s="38" t="s">
        <v>189</v>
      </c>
      <c r="B62" s="2">
        <f>52198+1900</f>
        <v>54098</v>
      </c>
      <c r="C62" s="38">
        <f>(D62/100)/1.60934</f>
        <v>0.27961773149241304</v>
      </c>
      <c r="D62" s="38">
        <v>45</v>
      </c>
      <c r="E62" s="38">
        <f>IF(F62&gt;0,(100*3.785411784)/(1.609344*F62),0)</f>
        <v>9.0467147435897424</v>
      </c>
      <c r="F62" s="38">
        <v>26</v>
      </c>
      <c r="G62" s="2">
        <v>4000</v>
      </c>
      <c r="H62" s="2">
        <v>2500</v>
      </c>
      <c r="I62" s="38">
        <f>J62*1.60934</f>
        <v>38.624160000000003</v>
      </c>
      <c r="J62" s="38">
        <v>24</v>
      </c>
      <c r="K62" s="38">
        <v>10000</v>
      </c>
      <c r="L62" s="38">
        <v>140000</v>
      </c>
    </row>
    <row r="63" spans="1:12" x14ac:dyDescent="0.25">
      <c r="A63" t="s">
        <v>114</v>
      </c>
      <c r="B63" s="41">
        <v>46360</v>
      </c>
      <c r="C63" s="38">
        <f t="shared" si="27"/>
        <v>0.18641182099494202</v>
      </c>
      <c r="D63">
        <v>30</v>
      </c>
      <c r="E63">
        <f t="shared" si="18"/>
        <v>0</v>
      </c>
      <c r="F63">
        <v>0</v>
      </c>
      <c r="G63" s="2">
        <v>8000</v>
      </c>
      <c r="H63" s="2">
        <v>5000</v>
      </c>
      <c r="I63">
        <f t="shared" si="28"/>
        <v>239.79166000000001</v>
      </c>
      <c r="J63">
        <v>149</v>
      </c>
      <c r="L63">
        <v>140000</v>
      </c>
    </row>
    <row r="64" spans="1:12" x14ac:dyDescent="0.25">
      <c r="A64" t="s">
        <v>115</v>
      </c>
      <c r="B64" s="41">
        <v>48960</v>
      </c>
      <c r="C64" s="38">
        <f t="shared" si="27"/>
        <v>0.19262554836144008</v>
      </c>
      <c r="D64">
        <v>31</v>
      </c>
      <c r="E64">
        <f t="shared" si="18"/>
        <v>0</v>
      </c>
      <c r="F64">
        <v>0</v>
      </c>
      <c r="G64" s="2">
        <v>8000</v>
      </c>
      <c r="H64" s="2">
        <v>5000</v>
      </c>
      <c r="I64">
        <f t="shared" si="28"/>
        <v>363.71084000000002</v>
      </c>
      <c r="J64">
        <v>226</v>
      </c>
      <c r="L64">
        <v>140000</v>
      </c>
    </row>
    <row r="65" spans="1:12" s="38" customFormat="1" x14ac:dyDescent="0.25">
      <c r="A65" s="38" t="s">
        <v>116</v>
      </c>
      <c r="B65" s="41">
        <v>51960</v>
      </c>
      <c r="C65" s="38">
        <f t="shared" ref="C65:C69" si="29">(D65/100)/1.60934</f>
        <v>0.19883927572793816</v>
      </c>
      <c r="D65" s="38">
        <v>32</v>
      </c>
      <c r="E65" s="38">
        <f t="shared" ref="E65:E69" si="30">IF(F65&gt;0,(100*3.785411784)/(1.609344*F65),0)</f>
        <v>0</v>
      </c>
      <c r="F65" s="38">
        <v>0</v>
      </c>
      <c r="G65" s="2">
        <v>8000</v>
      </c>
      <c r="H65" s="2">
        <v>5000</v>
      </c>
      <c r="I65" s="38">
        <f t="shared" ref="I65:I69" si="31">J65*1.60934</f>
        <v>346.00810000000001</v>
      </c>
      <c r="J65" s="38">
        <v>215</v>
      </c>
      <c r="L65" s="38">
        <v>140000</v>
      </c>
    </row>
    <row r="66" spans="1:12" s="38" customFormat="1" x14ac:dyDescent="0.25">
      <c r="A66" s="38" t="s">
        <v>117</v>
      </c>
      <c r="B66" s="41">
        <v>54960</v>
      </c>
      <c r="C66" s="38">
        <f t="shared" si="29"/>
        <v>0.19883927572793816</v>
      </c>
      <c r="D66" s="38">
        <v>32</v>
      </c>
      <c r="E66" s="38">
        <f t="shared" si="30"/>
        <v>0</v>
      </c>
      <c r="F66" s="38">
        <v>0</v>
      </c>
      <c r="G66" s="2">
        <v>8000</v>
      </c>
      <c r="H66" s="2">
        <v>5000</v>
      </c>
      <c r="I66" s="38">
        <f t="shared" si="31"/>
        <v>346.00810000000001</v>
      </c>
      <c r="J66" s="38">
        <v>215</v>
      </c>
      <c r="L66" s="38">
        <v>140000</v>
      </c>
    </row>
    <row r="67" spans="1:12" s="38" customFormat="1" x14ac:dyDescent="0.25">
      <c r="A67" s="38" t="s">
        <v>124</v>
      </c>
      <c r="B67" s="41">
        <v>197000</v>
      </c>
      <c r="C67" s="38">
        <f t="shared" si="29"/>
        <v>0.35418245989038982</v>
      </c>
      <c r="D67" s="38">
        <v>57</v>
      </c>
      <c r="E67" s="38">
        <f t="shared" si="30"/>
        <v>9.0467147435897424</v>
      </c>
      <c r="F67" s="38">
        <v>26</v>
      </c>
      <c r="G67" s="2">
        <v>0</v>
      </c>
      <c r="H67" s="2">
        <v>0</v>
      </c>
      <c r="I67" s="38">
        <f t="shared" si="31"/>
        <v>83.685680000000005</v>
      </c>
      <c r="J67" s="38">
        <v>52</v>
      </c>
      <c r="K67" s="38">
        <v>10000</v>
      </c>
      <c r="L67" s="38">
        <v>140000</v>
      </c>
    </row>
    <row r="68" spans="1:12" s="38" customFormat="1" x14ac:dyDescent="0.25">
      <c r="A68" s="38" t="s">
        <v>146</v>
      </c>
      <c r="B68" s="41">
        <f>69900+1900</f>
        <v>71800</v>
      </c>
      <c r="C68" s="38">
        <f t="shared" si="29"/>
        <v>0.2299079125604285</v>
      </c>
      <c r="D68" s="38">
        <v>37</v>
      </c>
      <c r="E68" s="38">
        <f t="shared" si="30"/>
        <v>0</v>
      </c>
      <c r="F68" s="38">
        <v>0</v>
      </c>
      <c r="G68" s="2">
        <v>0</v>
      </c>
      <c r="H68" s="2">
        <v>0</v>
      </c>
      <c r="I68" s="38">
        <f t="shared" si="31"/>
        <v>0</v>
      </c>
      <c r="J68" s="38">
        <v>0</v>
      </c>
      <c r="L68" s="38">
        <v>140000</v>
      </c>
    </row>
    <row r="69" spans="1:12" s="38" customFormat="1" x14ac:dyDescent="0.25">
      <c r="A69" s="38" t="s">
        <v>147</v>
      </c>
      <c r="B69" s="41">
        <f>69900+6000+1900</f>
        <v>77800</v>
      </c>
      <c r="C69" s="38">
        <f t="shared" si="29"/>
        <v>0.2299079125604285</v>
      </c>
      <c r="D69" s="38">
        <v>37</v>
      </c>
      <c r="E69" s="38">
        <f t="shared" si="30"/>
        <v>0</v>
      </c>
      <c r="F69" s="38">
        <v>0</v>
      </c>
      <c r="G69" s="2">
        <v>0</v>
      </c>
      <c r="H69" s="2">
        <v>0</v>
      </c>
      <c r="I69" s="38">
        <f t="shared" si="31"/>
        <v>0</v>
      </c>
      <c r="J69" s="38">
        <v>0</v>
      </c>
      <c r="L69" s="38">
        <v>140000</v>
      </c>
    </row>
    <row r="70" spans="1:12" s="38" customFormat="1" x14ac:dyDescent="0.25">
      <c r="A70" s="38" t="s">
        <v>118</v>
      </c>
      <c r="B70" s="41">
        <f>95500+1500</f>
        <v>97000</v>
      </c>
      <c r="C70" s="38">
        <f t="shared" si="27"/>
        <v>0.44738837038786083</v>
      </c>
      <c r="D70" s="38">
        <v>72</v>
      </c>
      <c r="E70" s="38">
        <f t="shared" si="18"/>
        <v>11.200694444444443</v>
      </c>
      <c r="F70" s="38">
        <v>21</v>
      </c>
      <c r="G70" s="2">
        <v>0</v>
      </c>
      <c r="H70" s="2">
        <v>0</v>
      </c>
      <c r="I70" s="38">
        <f t="shared" si="28"/>
        <v>27.358779999999999</v>
      </c>
      <c r="J70" s="38">
        <v>17</v>
      </c>
      <c r="K70" s="38">
        <v>10000</v>
      </c>
      <c r="L70" s="38">
        <v>140000</v>
      </c>
    </row>
    <row r="71" spans="1:12" s="38" customFormat="1" x14ac:dyDescent="0.25">
      <c r="A71" s="38" t="s">
        <v>119</v>
      </c>
      <c r="B71" s="41">
        <f>188000+1500</f>
        <v>189500</v>
      </c>
      <c r="C71" s="38">
        <f t="shared" ref="C71:C73" si="32">(D71/100)/1.60934</f>
        <v>0.50952564405284151</v>
      </c>
      <c r="D71" s="38">
        <v>82</v>
      </c>
      <c r="E71" s="38">
        <f t="shared" ref="E71:E73" si="33">IF(F71&gt;0,(100*3.785411784)/(1.609344*F71),0)</f>
        <v>13.06747685185185</v>
      </c>
      <c r="F71" s="38">
        <v>18</v>
      </c>
      <c r="G71" s="2">
        <v>0</v>
      </c>
      <c r="H71" s="2">
        <v>0</v>
      </c>
      <c r="I71" s="38">
        <f t="shared" ref="I71:I73" si="34">J71*1.60934</f>
        <v>24.1401</v>
      </c>
      <c r="J71" s="38">
        <v>15</v>
      </c>
      <c r="K71" s="38">
        <v>10000</v>
      </c>
      <c r="L71" s="38">
        <v>140000</v>
      </c>
    </row>
    <row r="72" spans="1:12" s="38" customFormat="1" x14ac:dyDescent="0.25">
      <c r="A72" s="38" t="s">
        <v>120</v>
      </c>
      <c r="B72" s="41">
        <f>101600+1500</f>
        <v>103100</v>
      </c>
      <c r="C72" s="38">
        <f t="shared" si="32"/>
        <v>0.44738837038786083</v>
      </c>
      <c r="D72" s="38">
        <v>72</v>
      </c>
      <c r="E72" s="38">
        <f t="shared" si="33"/>
        <v>11.200694444444443</v>
      </c>
      <c r="F72" s="38">
        <v>21</v>
      </c>
      <c r="G72" s="2">
        <v>0</v>
      </c>
      <c r="H72" s="2">
        <v>0</v>
      </c>
      <c r="I72" s="38">
        <f t="shared" si="34"/>
        <v>27.358779999999999</v>
      </c>
      <c r="J72" s="38">
        <v>17</v>
      </c>
      <c r="K72" s="38">
        <v>10000</v>
      </c>
      <c r="L72" s="38">
        <v>140000</v>
      </c>
    </row>
    <row r="73" spans="1:12" s="38" customFormat="1" x14ac:dyDescent="0.25">
      <c r="A73" s="38" t="s">
        <v>121</v>
      </c>
      <c r="B73" s="41">
        <f>193100+1500</f>
        <v>194600</v>
      </c>
      <c r="C73" s="38">
        <f t="shared" si="32"/>
        <v>0.50952564405284151</v>
      </c>
      <c r="D73" s="38">
        <v>82</v>
      </c>
      <c r="E73" s="38">
        <f t="shared" si="33"/>
        <v>13.06747685185185</v>
      </c>
      <c r="F73" s="38">
        <v>18</v>
      </c>
      <c r="G73" s="2">
        <v>0</v>
      </c>
      <c r="H73" s="2">
        <v>0</v>
      </c>
      <c r="I73" s="38">
        <f t="shared" si="34"/>
        <v>24.1401</v>
      </c>
      <c r="J73" s="38">
        <v>15</v>
      </c>
      <c r="K73" s="38">
        <v>10000</v>
      </c>
      <c r="L73" s="38">
        <v>140000</v>
      </c>
    </row>
    <row r="74" spans="1:12" s="38" customFormat="1" x14ac:dyDescent="0.25">
      <c r="A74" s="38" t="s">
        <v>86</v>
      </c>
      <c r="B74" s="41">
        <f>119000+1500</f>
        <v>120500</v>
      </c>
      <c r="C74" s="38">
        <f t="shared" si="27"/>
        <v>0.39767855145587633</v>
      </c>
      <c r="D74" s="38">
        <v>64</v>
      </c>
      <c r="E74" s="38">
        <f t="shared" si="18"/>
        <v>10.691571969696968</v>
      </c>
      <c r="F74" s="38">
        <v>22</v>
      </c>
      <c r="G74" s="2">
        <v>0</v>
      </c>
      <c r="H74" s="2">
        <v>0</v>
      </c>
      <c r="I74" s="38">
        <f t="shared" si="28"/>
        <v>30.577459999999999</v>
      </c>
      <c r="J74" s="38">
        <v>19</v>
      </c>
      <c r="K74" s="38">
        <v>10000</v>
      </c>
      <c r="L74" s="38">
        <v>140000</v>
      </c>
    </row>
    <row r="75" spans="1:12" s="38" customFormat="1" x14ac:dyDescent="0.25">
      <c r="A75" s="38" t="s">
        <v>190</v>
      </c>
      <c r="B75" s="41">
        <f>129900+1500</f>
        <v>131400</v>
      </c>
      <c r="C75" s="38">
        <f t="shared" ref="C75" si="35">(D75/100)/1.60934</f>
        <v>0.4101060061888725</v>
      </c>
      <c r="D75" s="38">
        <v>66</v>
      </c>
      <c r="E75" s="38">
        <f t="shared" ref="E75" si="36">IF(F75&gt;0,(100*3.785411784)/(1.609344*F75),0)</f>
        <v>10.691571969696968</v>
      </c>
      <c r="F75" s="38">
        <v>22</v>
      </c>
      <c r="G75" s="2">
        <v>0</v>
      </c>
      <c r="H75" s="2">
        <v>0</v>
      </c>
      <c r="I75" s="38">
        <f t="shared" ref="I75" si="37">J75*1.60934</f>
        <v>30.577459999999999</v>
      </c>
      <c r="J75" s="38">
        <v>19</v>
      </c>
      <c r="K75" s="38">
        <v>10000</v>
      </c>
      <c r="L75" s="38">
        <v>140000</v>
      </c>
    </row>
    <row r="76" spans="1:12" s="38" customFormat="1" x14ac:dyDescent="0.25">
      <c r="A76" s="38" t="s">
        <v>87</v>
      </c>
      <c r="B76" s="41">
        <f>217000+1500</f>
        <v>218500</v>
      </c>
      <c r="C76" s="38">
        <f t="shared" si="27"/>
        <v>0.43496091565486472</v>
      </c>
      <c r="D76" s="38">
        <v>70</v>
      </c>
      <c r="E76" s="38">
        <f t="shared" si="18"/>
        <v>12.379714912280701</v>
      </c>
      <c r="F76" s="38">
        <v>19</v>
      </c>
      <c r="G76" s="2">
        <v>0</v>
      </c>
      <c r="H76" s="2">
        <v>0</v>
      </c>
      <c r="I76" s="38">
        <f t="shared" si="28"/>
        <v>27.358779999999999</v>
      </c>
      <c r="J76" s="38">
        <v>17</v>
      </c>
      <c r="K76" s="38">
        <v>10000</v>
      </c>
      <c r="L76" s="38">
        <v>140000</v>
      </c>
    </row>
    <row r="77" spans="1:12" s="38" customFormat="1" x14ac:dyDescent="0.25">
      <c r="A77" s="38" t="s">
        <v>88</v>
      </c>
      <c r="B77" s="41">
        <f>121700+1500</f>
        <v>123200</v>
      </c>
      <c r="C77" s="38">
        <f t="shared" si="27"/>
        <v>0.26097654939291881</v>
      </c>
      <c r="D77" s="38">
        <v>42</v>
      </c>
      <c r="E77" s="38">
        <f t="shared" si="18"/>
        <v>0</v>
      </c>
      <c r="F77" s="38">
        <v>0</v>
      </c>
      <c r="G77" s="2">
        <v>0</v>
      </c>
      <c r="H77" s="2">
        <v>0</v>
      </c>
      <c r="I77" s="38">
        <f t="shared" si="28"/>
        <v>320.25866000000002</v>
      </c>
      <c r="J77" s="38">
        <v>199</v>
      </c>
      <c r="L77" s="38">
        <v>140000</v>
      </c>
    </row>
    <row r="78" spans="1:12" s="38" customFormat="1" x14ac:dyDescent="0.25">
      <c r="A78" s="38" t="s">
        <v>89</v>
      </c>
      <c r="B78" s="41">
        <f>175000+1500</f>
        <v>176500</v>
      </c>
      <c r="C78" s="38">
        <f t="shared" si="27"/>
        <v>0.27961773149241304</v>
      </c>
      <c r="D78" s="38">
        <v>45</v>
      </c>
      <c r="E78" s="38">
        <f t="shared" si="18"/>
        <v>0</v>
      </c>
      <c r="F78" s="38">
        <v>0</v>
      </c>
      <c r="G78" s="2">
        <v>0</v>
      </c>
      <c r="H78" s="2">
        <v>0</v>
      </c>
      <c r="I78" s="38">
        <f t="shared" si="28"/>
        <v>341.18007999999998</v>
      </c>
      <c r="J78" s="38">
        <v>212</v>
      </c>
      <c r="L78" s="38">
        <v>140000</v>
      </c>
    </row>
    <row r="79" spans="1:12" s="38" customFormat="1" x14ac:dyDescent="0.25">
      <c r="A79" s="38" t="s">
        <v>90</v>
      </c>
      <c r="B79" s="41">
        <f>215000+1500</f>
        <v>216500</v>
      </c>
      <c r="C79" s="38">
        <f t="shared" si="27"/>
        <v>0.2982589135919072</v>
      </c>
      <c r="D79" s="38">
        <v>48</v>
      </c>
      <c r="E79" s="38">
        <f t="shared" si="18"/>
        <v>0</v>
      </c>
      <c r="F79" s="38">
        <v>0</v>
      </c>
      <c r="G79" s="2">
        <v>0</v>
      </c>
      <c r="H79" s="2">
        <v>0</v>
      </c>
      <c r="I79" s="38">
        <f t="shared" si="28"/>
        <v>323.47734000000003</v>
      </c>
      <c r="J79" s="38">
        <v>201</v>
      </c>
      <c r="L79" s="38">
        <v>140000</v>
      </c>
    </row>
    <row r="80" spans="1:12" s="38" customFormat="1" x14ac:dyDescent="0.25">
      <c r="A80" s="38" t="s">
        <v>148</v>
      </c>
      <c r="B80" s="41">
        <f>42495+1800+200</f>
        <v>44495</v>
      </c>
      <c r="C80" s="38">
        <f t="shared" si="27"/>
        <v>0.23612163992692656</v>
      </c>
      <c r="D80" s="38">
        <v>38</v>
      </c>
      <c r="E80" s="38">
        <f t="shared" si="18"/>
        <v>6.720416666666666</v>
      </c>
      <c r="F80" s="38">
        <v>35</v>
      </c>
      <c r="G80" s="2">
        <v>4000</v>
      </c>
      <c r="H80" s="2">
        <v>2500</v>
      </c>
      <c r="I80" s="38">
        <f t="shared" si="28"/>
        <v>27.358779999999999</v>
      </c>
      <c r="J80" s="38">
        <v>17</v>
      </c>
      <c r="K80" s="38">
        <v>10000</v>
      </c>
      <c r="L80" s="38">
        <v>140000</v>
      </c>
    </row>
    <row r="81" spans="1:12" s="38" customFormat="1" x14ac:dyDescent="0.25">
      <c r="A81" s="38" t="s">
        <v>91</v>
      </c>
      <c r="B81" s="41">
        <f>52890</f>
        <v>52890</v>
      </c>
      <c r="C81" s="38">
        <f t="shared" si="27"/>
        <v>0.1491294567959536</v>
      </c>
      <c r="D81" s="38">
        <v>24</v>
      </c>
      <c r="E81" s="38">
        <f t="shared" si="18"/>
        <v>0</v>
      </c>
      <c r="F81" s="38">
        <v>0</v>
      </c>
      <c r="G81" s="2">
        <v>8000</v>
      </c>
      <c r="H81" s="2">
        <v>5000</v>
      </c>
      <c r="I81" s="38">
        <f t="shared" ref="I81:I85" si="38">J81*1.60934</f>
        <v>423.25641999999999</v>
      </c>
      <c r="J81" s="38">
        <v>263</v>
      </c>
      <c r="L81" s="38">
        <v>140000</v>
      </c>
    </row>
    <row r="82" spans="1:12" s="38" customFormat="1" x14ac:dyDescent="0.25">
      <c r="A82" s="38" t="s">
        <v>92</v>
      </c>
      <c r="B82" s="41">
        <v>64890</v>
      </c>
      <c r="C82" s="38">
        <f t="shared" ref="C82:C83" si="39">(D82/100)/1.60934</f>
        <v>0.15534318416245169</v>
      </c>
      <c r="D82" s="38">
        <v>25</v>
      </c>
      <c r="E82" s="38">
        <f t="shared" ref="E82:E83" si="40">IF(F82&gt;0,(100*3.785411784)/(1.609344*F82),0)</f>
        <v>0</v>
      </c>
      <c r="F82" s="38">
        <v>0</v>
      </c>
      <c r="G82" s="2">
        <v>0</v>
      </c>
      <c r="H82" s="2">
        <v>0</v>
      </c>
      <c r="I82" s="38">
        <f t="shared" si="38"/>
        <v>568.09702000000004</v>
      </c>
      <c r="J82" s="38">
        <v>353</v>
      </c>
      <c r="L82" s="38">
        <v>140000</v>
      </c>
    </row>
    <row r="83" spans="1:12" s="38" customFormat="1" x14ac:dyDescent="0.25">
      <c r="A83" s="38" t="s">
        <v>93</v>
      </c>
      <c r="B83" s="41">
        <v>74890</v>
      </c>
      <c r="C83" s="38">
        <f t="shared" si="39"/>
        <v>0.18641182099494202</v>
      </c>
      <c r="D83" s="38">
        <v>30</v>
      </c>
      <c r="E83" s="38">
        <f t="shared" si="40"/>
        <v>0</v>
      </c>
      <c r="F83" s="38">
        <v>0</v>
      </c>
      <c r="G83" s="2">
        <v>0</v>
      </c>
      <c r="H83" s="2">
        <v>0</v>
      </c>
      <c r="I83" s="38">
        <f t="shared" si="38"/>
        <v>506.94209999999998</v>
      </c>
      <c r="J83" s="38">
        <v>315</v>
      </c>
      <c r="L83" s="38">
        <v>140000</v>
      </c>
    </row>
    <row r="84" spans="1:12" x14ac:dyDescent="0.25">
      <c r="A84" t="s">
        <v>191</v>
      </c>
      <c r="B84" s="2">
        <v>114890</v>
      </c>
      <c r="C84">
        <f t="shared" ref="C84:C85" si="41">(D84/100)/1.60934</f>
        <v>0.17398436626194591</v>
      </c>
      <c r="D84" s="38">
        <v>28</v>
      </c>
      <c r="E84">
        <f t="shared" ref="E84" si="42">IF(F84&gt;0,(100*3.785411784)/(1.609344*F84),0)</f>
        <v>0</v>
      </c>
      <c r="F84">
        <v>0</v>
      </c>
      <c r="G84" s="2">
        <v>0</v>
      </c>
      <c r="H84" s="2">
        <v>0</v>
      </c>
      <c r="I84" s="38">
        <f t="shared" si="38"/>
        <v>651.78269999999998</v>
      </c>
      <c r="J84">
        <v>405</v>
      </c>
      <c r="L84">
        <v>140000</v>
      </c>
    </row>
    <row r="85" spans="1:12" s="38" customFormat="1" x14ac:dyDescent="0.25">
      <c r="A85" s="38" t="s">
        <v>149</v>
      </c>
      <c r="B85" s="2">
        <v>169890</v>
      </c>
      <c r="C85" s="38">
        <f t="shared" si="41"/>
        <v>0.20505300309443625</v>
      </c>
      <c r="D85" s="38">
        <v>33</v>
      </c>
      <c r="E85" s="38">
        <f t="shared" ref="E85" si="43">IF(F85&gt;0,(100*3.785411784)/(1.609344*F85),0)</f>
        <v>0</v>
      </c>
      <c r="F85" s="38">
        <v>0</v>
      </c>
      <c r="G85" s="2">
        <v>0</v>
      </c>
      <c r="H85" s="2">
        <v>0</v>
      </c>
      <c r="I85" s="38">
        <f t="shared" si="38"/>
        <v>560.05031999999994</v>
      </c>
      <c r="J85" s="38">
        <v>348</v>
      </c>
      <c r="L85" s="38">
        <v>140000</v>
      </c>
    </row>
    <row r="86" spans="1:12" x14ac:dyDescent="0.25">
      <c r="A86" s="38" t="s">
        <v>192</v>
      </c>
      <c r="B86" s="2">
        <v>124890</v>
      </c>
      <c r="C86">
        <f t="shared" ref="C86:C106" si="44">(D86/100)/1.60934</f>
        <v>0.19883927572793816</v>
      </c>
      <c r="D86" s="38">
        <v>32</v>
      </c>
      <c r="E86">
        <f t="shared" ref="E86:E106" si="45">IF(F86&gt;0,(100*3.785411784)/(1.609344*F86),0)</f>
        <v>0</v>
      </c>
      <c r="F86">
        <v>0</v>
      </c>
      <c r="G86" s="2">
        <v>0</v>
      </c>
      <c r="H86" s="2">
        <v>0</v>
      </c>
      <c r="I86" s="38">
        <v>580</v>
      </c>
      <c r="L86">
        <v>140000</v>
      </c>
    </row>
    <row r="87" spans="1:12" s="38" customFormat="1" x14ac:dyDescent="0.25">
      <c r="A87" s="38" t="s">
        <v>193</v>
      </c>
      <c r="B87" s="2">
        <v>159890</v>
      </c>
      <c r="C87" s="38">
        <f t="shared" si="44"/>
        <v>0.2299079125604285</v>
      </c>
      <c r="D87" s="38">
        <f>D86+5</f>
        <v>37</v>
      </c>
      <c r="E87" s="38">
        <f t="shared" si="45"/>
        <v>0</v>
      </c>
      <c r="F87" s="38">
        <v>0</v>
      </c>
      <c r="G87" s="2">
        <v>0</v>
      </c>
      <c r="H87" s="2">
        <v>0</v>
      </c>
      <c r="I87" s="38">
        <v>547</v>
      </c>
      <c r="L87" s="38">
        <v>140000</v>
      </c>
    </row>
    <row r="88" spans="1:12" s="38" customFormat="1" x14ac:dyDescent="0.25">
      <c r="A88" s="38" t="s">
        <v>122</v>
      </c>
      <c r="B88" s="2">
        <v>69890</v>
      </c>
      <c r="C88" s="38">
        <f t="shared" si="44"/>
        <v>0.16777063889544783</v>
      </c>
      <c r="D88" s="38">
        <v>27</v>
      </c>
      <c r="E88" s="38">
        <f t="shared" si="45"/>
        <v>0</v>
      </c>
      <c r="F88" s="38">
        <v>0</v>
      </c>
      <c r="G88" s="2">
        <v>0</v>
      </c>
      <c r="H88" s="2">
        <v>0</v>
      </c>
      <c r="I88" s="38">
        <f t="shared" si="28"/>
        <v>524.64484000000004</v>
      </c>
      <c r="J88" s="38">
        <v>326</v>
      </c>
      <c r="L88" s="38">
        <v>140000</v>
      </c>
    </row>
    <row r="89" spans="1:12" s="38" customFormat="1" x14ac:dyDescent="0.25">
      <c r="A89" s="38" t="s">
        <v>123</v>
      </c>
      <c r="B89" s="2">
        <v>83890</v>
      </c>
      <c r="C89" s="38">
        <f t="shared" si="44"/>
        <v>0.18641182099494202</v>
      </c>
      <c r="D89" s="38">
        <v>30</v>
      </c>
      <c r="E89" s="38">
        <f t="shared" si="45"/>
        <v>0</v>
      </c>
      <c r="F89" s="38">
        <v>0</v>
      </c>
      <c r="G89" s="2">
        <v>0</v>
      </c>
      <c r="H89" s="2">
        <v>0</v>
      </c>
      <c r="I89" s="38">
        <f t="shared" si="28"/>
        <v>487.63002</v>
      </c>
      <c r="J89" s="38">
        <v>303</v>
      </c>
      <c r="L89" s="38">
        <v>140000</v>
      </c>
    </row>
    <row r="90" spans="1:12" s="38" customFormat="1" x14ac:dyDescent="0.25">
      <c r="A90" s="38" t="s">
        <v>194</v>
      </c>
      <c r="B90" s="41">
        <f>33500+399+1790</f>
        <v>35689</v>
      </c>
      <c r="C90" s="38">
        <f t="shared" si="44"/>
        <v>0.15534318416245169</v>
      </c>
      <c r="D90" s="38">
        <v>25</v>
      </c>
      <c r="E90" s="38">
        <f t="shared" si="45"/>
        <v>4.3558256172839505</v>
      </c>
      <c r="F90" s="38">
        <v>54</v>
      </c>
      <c r="G90" s="2">
        <v>4000</v>
      </c>
      <c r="H90" s="2">
        <v>2500</v>
      </c>
      <c r="I90" s="38">
        <f t="shared" si="28"/>
        <v>40.233499999999999</v>
      </c>
      <c r="J90" s="38">
        <v>25</v>
      </c>
      <c r="K90" s="38">
        <v>10000</v>
      </c>
      <c r="L90" s="38">
        <v>140000</v>
      </c>
    </row>
    <row r="91" spans="1:12" s="38" customFormat="1" x14ac:dyDescent="0.25">
      <c r="A91" s="38" t="s">
        <v>195</v>
      </c>
      <c r="B91" s="41">
        <f>36350+399+1790</f>
        <v>38539</v>
      </c>
      <c r="C91" s="38">
        <f t="shared" si="44"/>
        <v>0.15534318416245169</v>
      </c>
      <c r="D91" s="38">
        <v>25</v>
      </c>
      <c r="E91" s="38">
        <f t="shared" si="45"/>
        <v>4.3558256172839505</v>
      </c>
      <c r="F91" s="38">
        <v>54</v>
      </c>
      <c r="G91" s="2">
        <v>4000</v>
      </c>
      <c r="H91" s="2">
        <v>2500</v>
      </c>
      <c r="I91" s="38">
        <f t="shared" si="28"/>
        <v>40.233499999999999</v>
      </c>
      <c r="J91" s="38">
        <v>25</v>
      </c>
      <c r="K91" s="38">
        <v>10000</v>
      </c>
      <c r="L91" s="38">
        <v>140000</v>
      </c>
    </row>
    <row r="92" spans="1:12" s="38" customFormat="1" x14ac:dyDescent="0.25">
      <c r="A92" s="38" t="s">
        <v>197</v>
      </c>
      <c r="B92" s="41">
        <f>44990+399+1860</f>
        <v>47249</v>
      </c>
      <c r="C92" s="38">
        <f t="shared" si="44"/>
        <v>0.22369418519393042</v>
      </c>
      <c r="D92" s="38">
        <v>36</v>
      </c>
      <c r="E92" s="38">
        <f t="shared" si="45"/>
        <v>6.1898574561403503</v>
      </c>
      <c r="F92" s="38">
        <v>38</v>
      </c>
      <c r="G92" s="2">
        <v>8000</v>
      </c>
      <c r="H92" s="2">
        <v>5000</v>
      </c>
      <c r="I92" s="38">
        <f t="shared" si="28"/>
        <v>67.592280000000002</v>
      </c>
      <c r="J92" s="38">
        <v>42</v>
      </c>
      <c r="K92" s="38">
        <v>10000</v>
      </c>
      <c r="L92" s="38">
        <v>140000</v>
      </c>
    </row>
    <row r="93" spans="1:12" s="38" customFormat="1" x14ac:dyDescent="0.25">
      <c r="A93" s="38" t="s">
        <v>196</v>
      </c>
      <c r="B93" s="41">
        <f>51590+399+1860</f>
        <v>53849</v>
      </c>
      <c r="C93" s="38">
        <f>(D93/100)/1.60934</f>
        <v>0.22369418519393042</v>
      </c>
      <c r="D93" s="38">
        <v>36</v>
      </c>
      <c r="E93" s="38">
        <f t="shared" si="45"/>
        <v>6.1898574561403503</v>
      </c>
      <c r="F93" s="38">
        <v>38</v>
      </c>
      <c r="G93" s="2">
        <v>8000</v>
      </c>
      <c r="H93" s="2">
        <v>5000</v>
      </c>
      <c r="I93" s="38">
        <f t="shared" si="28"/>
        <v>67.592280000000002</v>
      </c>
      <c r="J93" s="38">
        <v>42</v>
      </c>
      <c r="K93" s="38">
        <v>10000</v>
      </c>
      <c r="L93" s="38">
        <v>140000</v>
      </c>
    </row>
    <row r="94" spans="1:12" s="38" customFormat="1" x14ac:dyDescent="0.25">
      <c r="A94" s="40" t="s">
        <v>198</v>
      </c>
      <c r="B94" s="41">
        <v>44995</v>
      </c>
      <c r="C94" s="38">
        <v>0.217</v>
      </c>
      <c r="E94" s="38">
        <f t="shared" si="45"/>
        <v>0</v>
      </c>
      <c r="F94" s="38">
        <v>0</v>
      </c>
      <c r="G94" s="2">
        <v>8000</v>
      </c>
      <c r="H94" s="2">
        <v>5000</v>
      </c>
      <c r="I94" s="38">
        <v>400</v>
      </c>
      <c r="L94" s="38">
        <v>140000</v>
      </c>
    </row>
    <row r="95" spans="1:12" s="38" customFormat="1" x14ac:dyDescent="0.25">
      <c r="A95" s="40" t="s">
        <v>199</v>
      </c>
      <c r="B95" s="41">
        <v>49995</v>
      </c>
      <c r="C95" s="38">
        <v>0.22500000000000001</v>
      </c>
      <c r="E95" s="38">
        <f t="shared" si="45"/>
        <v>0</v>
      </c>
      <c r="F95" s="38">
        <v>0</v>
      </c>
      <c r="G95" s="2">
        <v>8000</v>
      </c>
      <c r="H95" s="2">
        <v>5000</v>
      </c>
      <c r="I95" s="38">
        <v>386</v>
      </c>
      <c r="L95" s="38">
        <v>140000</v>
      </c>
    </row>
    <row r="96" spans="1:12" s="38" customFormat="1" x14ac:dyDescent="0.25">
      <c r="A96" s="38" t="s">
        <v>150</v>
      </c>
      <c r="B96" s="41">
        <f>68200+2015</f>
        <v>70215</v>
      </c>
      <c r="C96" s="38">
        <f t="shared" ref="C96:C97" si="46">(D96/100)/1.60934</f>
        <v>0.29204518622540915</v>
      </c>
      <c r="D96" s="38">
        <v>47</v>
      </c>
      <c r="E96" s="38">
        <f t="shared" ref="E96:E97" si="47">IF(F96&gt;0,(100*3.785411784)/(1.609344*F96),0)</f>
        <v>7.8404861111111099</v>
      </c>
      <c r="F96" s="38">
        <v>30</v>
      </c>
      <c r="G96" s="2">
        <v>0</v>
      </c>
      <c r="H96" s="2">
        <v>0</v>
      </c>
      <c r="I96" s="38">
        <f t="shared" ref="I96:I97" si="48">J96*1.60934</f>
        <v>35.405479999999997</v>
      </c>
      <c r="J96" s="38">
        <v>22</v>
      </c>
      <c r="K96" s="38">
        <v>10000</v>
      </c>
      <c r="L96" s="38">
        <v>140000</v>
      </c>
    </row>
    <row r="97" spans="1:12" s="38" customFormat="1" x14ac:dyDescent="0.25">
      <c r="A97" s="38" t="s">
        <v>151</v>
      </c>
      <c r="B97" s="41">
        <f>81900+2015</f>
        <v>83915</v>
      </c>
      <c r="C97" s="38">
        <f t="shared" si="46"/>
        <v>0.29204518622540915</v>
      </c>
      <c r="D97" s="38">
        <v>47</v>
      </c>
      <c r="E97" s="38">
        <f t="shared" si="47"/>
        <v>7.8404861111111099</v>
      </c>
      <c r="F97" s="38">
        <v>30</v>
      </c>
      <c r="G97" s="2">
        <v>0</v>
      </c>
      <c r="H97" s="2">
        <v>0</v>
      </c>
      <c r="I97" s="38">
        <f t="shared" si="48"/>
        <v>35.405479999999997</v>
      </c>
      <c r="J97" s="38">
        <v>22</v>
      </c>
      <c r="K97" s="38">
        <v>10000</v>
      </c>
      <c r="L97" s="38">
        <v>140000</v>
      </c>
    </row>
    <row r="98" spans="1:12" s="38" customFormat="1" x14ac:dyDescent="0.25">
      <c r="A98" s="38" t="s">
        <v>152</v>
      </c>
      <c r="B98" s="41">
        <f>76050+2015</f>
        <v>78065</v>
      </c>
      <c r="C98" s="38">
        <f t="shared" si="44"/>
        <v>0.31068636832490337</v>
      </c>
      <c r="D98" s="38">
        <v>50</v>
      </c>
      <c r="E98" s="38">
        <f t="shared" si="45"/>
        <v>7.8404861111111099</v>
      </c>
      <c r="F98" s="38">
        <v>30</v>
      </c>
      <c r="G98" s="2">
        <v>0</v>
      </c>
      <c r="H98" s="2">
        <v>0</v>
      </c>
      <c r="I98" s="38">
        <f t="shared" si="28"/>
        <v>33.796140000000001</v>
      </c>
      <c r="J98" s="38">
        <v>21</v>
      </c>
      <c r="K98" s="38">
        <v>10000</v>
      </c>
      <c r="L98" s="38">
        <v>140000</v>
      </c>
    </row>
    <row r="99" spans="1:12" s="38" customFormat="1" x14ac:dyDescent="0.25">
      <c r="A99" s="38" t="s">
        <v>153</v>
      </c>
      <c r="B99" s="41">
        <f>71100+2015</f>
        <v>73115</v>
      </c>
      <c r="C99" s="38">
        <f t="shared" si="44"/>
        <v>0.29204518622540915</v>
      </c>
      <c r="D99" s="38">
        <v>47</v>
      </c>
      <c r="E99" s="38">
        <f t="shared" si="45"/>
        <v>7.8404861111111099</v>
      </c>
      <c r="F99" s="38">
        <v>30</v>
      </c>
      <c r="G99" s="2">
        <v>0</v>
      </c>
      <c r="H99" s="2">
        <v>0</v>
      </c>
      <c r="I99" s="38">
        <f t="shared" si="28"/>
        <v>35.405479999999997</v>
      </c>
      <c r="J99" s="38">
        <v>22</v>
      </c>
      <c r="K99" s="38">
        <v>10000</v>
      </c>
      <c r="L99" s="38">
        <v>140000</v>
      </c>
    </row>
    <row r="100" spans="1:12" s="38" customFormat="1" x14ac:dyDescent="0.25">
      <c r="A100" s="38" t="s">
        <v>154</v>
      </c>
      <c r="B100" s="41">
        <f>83200+2015</f>
        <v>85215</v>
      </c>
      <c r="C100" s="38">
        <f t="shared" si="44"/>
        <v>0.29204518622540915</v>
      </c>
      <c r="D100" s="38">
        <v>47</v>
      </c>
      <c r="E100" s="38">
        <f t="shared" si="45"/>
        <v>7.8404861111111099</v>
      </c>
      <c r="F100" s="38">
        <v>30</v>
      </c>
      <c r="G100" s="2">
        <v>0</v>
      </c>
      <c r="H100" s="2">
        <v>0</v>
      </c>
      <c r="I100" s="38">
        <f t="shared" si="28"/>
        <v>35.405479999999997</v>
      </c>
      <c r="J100" s="38">
        <v>22</v>
      </c>
      <c r="K100" s="38">
        <v>10000</v>
      </c>
      <c r="L100" s="38">
        <v>140000</v>
      </c>
    </row>
    <row r="101" spans="1:12" s="38" customFormat="1" x14ac:dyDescent="0.25">
      <c r="A101" s="38" t="s">
        <v>159</v>
      </c>
      <c r="B101" s="41">
        <f>64950+2015</f>
        <v>66965</v>
      </c>
      <c r="C101" s="38">
        <f t="shared" si="44"/>
        <v>0.26719027675941692</v>
      </c>
      <c r="D101" s="38">
        <v>43</v>
      </c>
      <c r="E101" s="38">
        <f t="shared" si="45"/>
        <v>0</v>
      </c>
      <c r="F101" s="38">
        <v>0</v>
      </c>
      <c r="G101" s="2">
        <v>0</v>
      </c>
      <c r="H101" s="2">
        <v>0</v>
      </c>
      <c r="I101" s="38">
        <f t="shared" si="28"/>
        <v>334.74272000000002</v>
      </c>
      <c r="J101" s="38">
        <v>208</v>
      </c>
      <c r="L101" s="38">
        <v>140000</v>
      </c>
    </row>
    <row r="102" spans="1:12" s="38" customFormat="1" x14ac:dyDescent="0.25">
      <c r="A102" s="38" t="s">
        <v>156</v>
      </c>
      <c r="B102" s="41">
        <f>66650+2015</f>
        <v>68665</v>
      </c>
      <c r="C102" s="38">
        <f>(D102/100)/1.60934</f>
        <v>0.35418245989038982</v>
      </c>
      <c r="D102" s="38">
        <v>57</v>
      </c>
      <c r="E102" s="38">
        <f>IF(F102&gt;0,(100*3.785411784)/(1.609344*F102),0)</f>
        <v>8.7116512345679009</v>
      </c>
      <c r="F102" s="38">
        <v>27</v>
      </c>
      <c r="G102" s="2">
        <v>0</v>
      </c>
      <c r="H102" s="2">
        <v>0</v>
      </c>
      <c r="I102" s="38">
        <f>J102*1.60934</f>
        <v>30.577459999999999</v>
      </c>
      <c r="J102" s="38">
        <v>19</v>
      </c>
      <c r="K102" s="38">
        <v>10000</v>
      </c>
      <c r="L102" s="38">
        <v>140000</v>
      </c>
    </row>
    <row r="103" spans="1:12" s="38" customFormat="1" x14ac:dyDescent="0.25">
      <c r="A103" s="38" t="s">
        <v>155</v>
      </c>
      <c r="B103" s="41">
        <f>73950+2015</f>
        <v>75965</v>
      </c>
      <c r="C103" s="38">
        <f t="shared" si="44"/>
        <v>0.35418245989038982</v>
      </c>
      <c r="D103" s="38">
        <v>57</v>
      </c>
      <c r="E103" s="38">
        <f t="shared" si="45"/>
        <v>8.7116512345679009</v>
      </c>
      <c r="F103" s="38">
        <v>27</v>
      </c>
      <c r="G103" s="2">
        <v>0</v>
      </c>
      <c r="H103" s="2">
        <v>0</v>
      </c>
      <c r="I103" s="38">
        <f t="shared" si="28"/>
        <v>30.577459999999999</v>
      </c>
      <c r="J103" s="38">
        <v>19</v>
      </c>
      <c r="K103" s="38">
        <v>10000</v>
      </c>
      <c r="L103" s="38">
        <v>140000</v>
      </c>
    </row>
    <row r="104" spans="1:12" s="38" customFormat="1" x14ac:dyDescent="0.25">
      <c r="A104" s="38" t="s">
        <v>94</v>
      </c>
      <c r="B104" s="41">
        <f>89150+2015</f>
        <v>91165</v>
      </c>
      <c r="C104" s="38">
        <f t="shared" si="44"/>
        <v>0.35418245989038982</v>
      </c>
      <c r="D104" s="38">
        <v>57</v>
      </c>
      <c r="E104" s="38">
        <f t="shared" si="45"/>
        <v>8.7116512345679009</v>
      </c>
      <c r="F104" s="38">
        <v>27</v>
      </c>
      <c r="G104" s="2">
        <v>0</v>
      </c>
      <c r="H104" s="2">
        <v>0</v>
      </c>
      <c r="I104" s="38">
        <f t="shared" si="28"/>
        <v>30.577459999999999</v>
      </c>
      <c r="J104" s="38">
        <v>19</v>
      </c>
      <c r="K104" s="38">
        <v>10000</v>
      </c>
      <c r="L104" s="38">
        <v>140000</v>
      </c>
    </row>
    <row r="105" spans="1:12" s="38" customFormat="1" x14ac:dyDescent="0.25">
      <c r="A105" s="38" t="s">
        <v>158</v>
      </c>
      <c r="B105" s="41">
        <f>77600+2015</f>
        <v>79615</v>
      </c>
      <c r="C105" s="38">
        <f>(D105/100)/1.60934</f>
        <v>0.36039618725688788</v>
      </c>
      <c r="D105" s="38">
        <v>58</v>
      </c>
      <c r="E105" s="38">
        <f>IF(F105&gt;0,(100*3.785411784)/(1.609344*F105),0)</f>
        <v>8.7116512345679009</v>
      </c>
      <c r="F105" s="38">
        <v>27</v>
      </c>
      <c r="G105" s="2">
        <v>0</v>
      </c>
      <c r="H105" s="2">
        <v>0</v>
      </c>
      <c r="I105" s="38">
        <f>J105*1.60934</f>
        <v>28.968119999999999</v>
      </c>
      <c r="J105" s="38">
        <v>18</v>
      </c>
      <c r="K105" s="38">
        <v>10000</v>
      </c>
      <c r="L105" s="38">
        <v>140000</v>
      </c>
    </row>
    <row r="106" spans="1:12" s="38" customFormat="1" x14ac:dyDescent="0.25">
      <c r="A106" s="38" t="s">
        <v>157</v>
      </c>
      <c r="B106" s="41">
        <f>86300+2015</f>
        <v>88315</v>
      </c>
      <c r="C106" s="38">
        <f t="shared" si="44"/>
        <v>0.36039618725688788</v>
      </c>
      <c r="D106" s="38">
        <v>58</v>
      </c>
      <c r="E106" s="38">
        <f t="shared" si="45"/>
        <v>8.7116512345679009</v>
      </c>
      <c r="F106" s="38">
        <v>27</v>
      </c>
      <c r="G106" s="2">
        <v>0</v>
      </c>
      <c r="H106" s="2">
        <v>0</v>
      </c>
      <c r="I106" s="38">
        <f t="shared" si="28"/>
        <v>28.968119999999999</v>
      </c>
      <c r="J106" s="38">
        <v>18</v>
      </c>
      <c r="K106" s="38">
        <v>10000</v>
      </c>
      <c r="L106" s="38">
        <v>140000</v>
      </c>
    </row>
    <row r="107" spans="1:12" x14ac:dyDescent="0.25">
      <c r="A107" t="s">
        <v>9</v>
      </c>
      <c r="B107" s="2">
        <v>26000</v>
      </c>
      <c r="C107">
        <v>0</v>
      </c>
      <c r="D107">
        <v>0</v>
      </c>
      <c r="E107">
        <v>8</v>
      </c>
      <c r="F107" t="e">
        <f>NA()</f>
        <v>#N/A</v>
      </c>
      <c r="G107" s="2">
        <v>0</v>
      </c>
      <c r="H107" s="2"/>
      <c r="I107">
        <f>J107*1.60934</f>
        <v>0</v>
      </c>
      <c r="K107">
        <v>8000</v>
      </c>
      <c r="L107">
        <v>70000</v>
      </c>
    </row>
    <row r="108" spans="1:12" x14ac:dyDescent="0.25">
      <c r="A108" t="s">
        <v>10</v>
      </c>
      <c r="B108" s="2">
        <v>0</v>
      </c>
      <c r="C108">
        <v>0</v>
      </c>
      <c r="D108">
        <v>0</v>
      </c>
      <c r="E108">
        <v>0</v>
      </c>
      <c r="F108">
        <v>0</v>
      </c>
      <c r="G108" s="2">
        <v>0</v>
      </c>
      <c r="H108" s="2"/>
    </row>
  </sheetData>
  <hyperlinks>
    <hyperlink ref="D1" r:id="rId1" xr:uid="{00000000-0004-0000-0200-000000000000}"/>
    <hyperlink ref="F1" r:id="rId2" xr:uid="{00000000-0004-0000-0200-000001000000}"/>
    <hyperlink ref="J1" r:id="rId3" xr:uid="{00000000-0004-0000-0200-000002000000}"/>
    <hyperlink ref="H1" r:id="rId4" xr:uid="{2FB1A0BC-A1A8-4058-BC5B-8D403241FEC0}"/>
    <hyperlink ref="G1" r:id="rId5" display="https://vehiculeselectriques.gouv.qc.ca/rabais/ve-neuf/vehicules-neufs-admissibles.asp" xr:uid="{00000000-0004-0000-0200-000003000000}"/>
    <hyperlink ref="C1" r:id="rId6" xr:uid="{4659603E-42EE-477C-9E7F-D651B9D72982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5"/>
  <sheetViews>
    <sheetView workbookViewId="0">
      <selection activeCell="B3" sqref="B3"/>
    </sheetView>
  </sheetViews>
  <sheetFormatPr defaultRowHeight="15" x14ac:dyDescent="0.25"/>
  <cols>
    <col min="1" max="1" width="32.140625" bestFit="1" customWidth="1"/>
    <col min="2" max="2" width="9.140625" style="2"/>
  </cols>
  <sheetData>
    <row r="1" spans="1:2" x14ac:dyDescent="0.25">
      <c r="A1" t="s">
        <v>4</v>
      </c>
      <c r="B1" s="2" t="s">
        <v>2</v>
      </c>
    </row>
    <row r="2" spans="1:2" x14ac:dyDescent="0.25">
      <c r="A2" t="s">
        <v>19</v>
      </c>
      <c r="B2" s="2">
        <v>0</v>
      </c>
    </row>
    <row r="3" spans="1:2" x14ac:dyDescent="0.25">
      <c r="A3" t="s">
        <v>98</v>
      </c>
      <c r="B3" s="2">
        <v>799</v>
      </c>
    </row>
    <row r="4" spans="1:2" s="38" customFormat="1" x14ac:dyDescent="0.25">
      <c r="A4" s="38" t="s">
        <v>99</v>
      </c>
      <c r="B4" s="2">
        <v>899</v>
      </c>
    </row>
    <row r="5" spans="1:2" s="38" customFormat="1" x14ac:dyDescent="0.25">
      <c r="A5" s="38" t="s">
        <v>100</v>
      </c>
      <c r="B5" s="2">
        <v>1219</v>
      </c>
    </row>
    <row r="6" spans="1:2" s="38" customFormat="1" x14ac:dyDescent="0.25">
      <c r="A6" s="38" t="s">
        <v>79</v>
      </c>
      <c r="B6" s="2">
        <v>995</v>
      </c>
    </row>
    <row r="7" spans="1:2" x14ac:dyDescent="0.25">
      <c r="A7" t="s">
        <v>80</v>
      </c>
      <c r="B7" s="2">
        <v>1295</v>
      </c>
    </row>
    <row r="8" spans="1:2" s="38" customFormat="1" x14ac:dyDescent="0.25">
      <c r="A8" s="38" t="s">
        <v>96</v>
      </c>
      <c r="B8" s="2">
        <v>799.99</v>
      </c>
    </row>
    <row r="9" spans="1:2" s="38" customFormat="1" x14ac:dyDescent="0.25">
      <c r="A9" s="38" t="s">
        <v>97</v>
      </c>
      <c r="B9" s="2">
        <v>899.99</v>
      </c>
    </row>
    <row r="10" spans="1:2" s="38" customFormat="1" x14ac:dyDescent="0.25">
      <c r="A10" s="38" t="s">
        <v>125</v>
      </c>
      <c r="B10" s="2">
        <v>599</v>
      </c>
    </row>
    <row r="11" spans="1:2" s="38" customFormat="1" x14ac:dyDescent="0.25">
      <c r="A11" s="38" t="s">
        <v>126</v>
      </c>
      <c r="B11" s="2">
        <v>649</v>
      </c>
    </row>
    <row r="12" spans="1:2" s="38" customFormat="1" x14ac:dyDescent="0.25">
      <c r="A12" s="38" t="s">
        <v>83</v>
      </c>
      <c r="B12" s="2">
        <v>799</v>
      </c>
    </row>
    <row r="13" spans="1:2" s="38" customFormat="1" x14ac:dyDescent="0.25">
      <c r="A13" s="38" t="s">
        <v>84</v>
      </c>
      <c r="B13" s="2">
        <v>949</v>
      </c>
    </row>
    <row r="14" spans="1:2" s="38" customFormat="1" x14ac:dyDescent="0.25">
      <c r="A14" s="38" t="s">
        <v>85</v>
      </c>
      <c r="B14" s="2">
        <v>635</v>
      </c>
    </row>
    <row r="15" spans="1:2" x14ac:dyDescent="0.25">
      <c r="A15" t="s">
        <v>10</v>
      </c>
      <c r="B15" s="2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workbookViewId="0"/>
  </sheetViews>
  <sheetFormatPr defaultRowHeight="15" x14ac:dyDescent="0.25"/>
  <cols>
    <col min="1" max="1" width="15.5703125" bestFit="1" customWidth="1"/>
  </cols>
  <sheetData>
    <row r="1" spans="1:3" x14ac:dyDescent="0.25">
      <c r="B1" t="s">
        <v>61</v>
      </c>
      <c r="C1" t="s">
        <v>60</v>
      </c>
    </row>
    <row r="2" spans="1:3" x14ac:dyDescent="0.25">
      <c r="A2" t="s">
        <v>58</v>
      </c>
      <c r="B2">
        <v>0.05</v>
      </c>
      <c r="C2" s="29" t="s">
        <v>62</v>
      </c>
    </row>
    <row r="3" spans="1:3" x14ac:dyDescent="0.25">
      <c r="A3" t="s">
        <v>59</v>
      </c>
      <c r="B3">
        <v>9.9750000000000005E-2</v>
      </c>
      <c r="C3" s="30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Comparatif</vt:lpstr>
      <vt:lpstr>Déplacements annuels</vt:lpstr>
      <vt:lpstr>Données de modèles</vt:lpstr>
      <vt:lpstr>Données bornes</vt:lpstr>
      <vt:lpstr>Constantes</vt:lpstr>
      <vt:lpstr>Bornes</vt:lpstr>
      <vt:lpstr>Modeles</vt:lpstr>
      <vt:lpstr>TPS</vt:lpstr>
      <vt:lpstr>TPSLBL</vt:lpstr>
      <vt:lpstr>TVQ</vt:lpstr>
      <vt:lpstr>TVQLBL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2021-08-21T15:10:20Z</dcterms:modified>
  <cp:category/>
  <cp:contentStatus/>
</cp:coreProperties>
</file>