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45" windowWidth="15480" windowHeight="11640"/>
  </bookViews>
  <sheets>
    <sheet name="Feuil1 - Tableau 1 - Tableau 1" sheetId="1" r:id="rId1"/>
    <sheet name="Feuil2 - Tableau 1 - Tableau 1" sheetId="2" r:id="rId2"/>
    <sheet name="Feuil3 - Tableau 1 - Tableau 1" sheetId="3" r:id="rId3"/>
  </sheets>
  <calcPr calcId="125725"/>
</workbook>
</file>

<file path=xl/calcChain.xml><?xml version="1.0" encoding="utf-8"?>
<calcChain xmlns="http://schemas.openxmlformats.org/spreadsheetml/2006/main">
  <c r="V39" i="1"/>
  <c r="W39"/>
  <c r="G39"/>
  <c r="X23"/>
  <c r="T23"/>
  <c r="P23"/>
  <c r="L23"/>
  <c r="H23"/>
  <c r="V23"/>
  <c r="R23"/>
  <c r="N23"/>
  <c r="J23"/>
  <c r="F23"/>
  <c r="W23"/>
  <c r="S23"/>
  <c r="O23"/>
  <c r="K23"/>
  <c r="G23"/>
  <c r="C17"/>
  <c r="D17"/>
  <c r="G17"/>
  <c r="H17"/>
  <c r="K17"/>
  <c r="K39" s="1"/>
  <c r="L17"/>
  <c r="O17"/>
  <c r="O39" s="1"/>
  <c r="P17"/>
  <c r="T17"/>
  <c r="S17"/>
  <c r="S39" s="1"/>
  <c r="B29"/>
  <c r="B30" s="1"/>
  <c r="V27"/>
  <c r="R27"/>
  <c r="N27"/>
  <c r="J27"/>
  <c r="F27"/>
  <c r="V22"/>
  <c r="R22"/>
  <c r="N22"/>
  <c r="J22"/>
  <c r="V19"/>
  <c r="R19"/>
  <c r="N19"/>
  <c r="J19"/>
  <c r="F19"/>
  <c r="F21" s="1"/>
  <c r="F32" s="1"/>
  <c r="F33" s="1"/>
  <c r="C19"/>
  <c r="C21" s="1"/>
  <c r="D21" s="1"/>
  <c r="D35" s="1"/>
  <c r="X36"/>
  <c r="W36"/>
  <c r="V36"/>
  <c r="T36"/>
  <c r="S36"/>
  <c r="R36"/>
  <c r="R37" s="1"/>
  <c r="P36"/>
  <c r="O36"/>
  <c r="N36"/>
  <c r="N37" s="1"/>
  <c r="L36"/>
  <c r="K36"/>
  <c r="J36"/>
  <c r="J37" s="1"/>
  <c r="H36"/>
  <c r="G36"/>
  <c r="F36"/>
  <c r="D36"/>
  <c r="C36"/>
  <c r="B25"/>
  <c r="H20"/>
  <c r="X25"/>
  <c r="W25"/>
  <c r="V25"/>
  <c r="T25"/>
  <c r="S25"/>
  <c r="R25"/>
  <c r="P25"/>
  <c r="O25"/>
  <c r="N25"/>
  <c r="L25"/>
  <c r="K25"/>
  <c r="J25"/>
  <c r="H25"/>
  <c r="G25"/>
  <c r="F25"/>
  <c r="C25"/>
  <c r="X14"/>
  <c r="W14"/>
  <c r="T14"/>
  <c r="S14"/>
  <c r="P14"/>
  <c r="O14"/>
  <c r="L14"/>
  <c r="K14"/>
  <c r="H14"/>
  <c r="G14"/>
  <c r="C14"/>
  <c r="D14"/>
  <c r="W24"/>
  <c r="V24"/>
  <c r="S24"/>
  <c r="R24"/>
  <c r="O24"/>
  <c r="N24"/>
  <c r="P6"/>
  <c r="T6"/>
  <c r="X6"/>
  <c r="W6"/>
  <c r="V6"/>
  <c r="R6"/>
  <c r="R8" s="1"/>
  <c r="N6"/>
  <c r="N8" s="1"/>
  <c r="J6"/>
  <c r="J8" s="1"/>
  <c r="J10" s="1"/>
  <c r="F6"/>
  <c r="F8" s="1"/>
  <c r="F10" s="1"/>
  <c r="F22"/>
  <c r="D24"/>
  <c r="T24" s="1"/>
  <c r="K24"/>
  <c r="J24"/>
  <c r="F24"/>
  <c r="V4"/>
  <c r="R4"/>
  <c r="N4"/>
  <c r="J4"/>
  <c r="F4"/>
  <c r="W4"/>
  <c r="S4"/>
  <c r="O4"/>
  <c r="K4"/>
  <c r="G4"/>
  <c r="F37"/>
  <c r="X4"/>
  <c r="T4"/>
  <c r="P4"/>
  <c r="L4"/>
  <c r="H4"/>
  <c r="B21"/>
  <c r="B32" s="1"/>
  <c r="B8"/>
  <c r="B10" s="1"/>
  <c r="V7"/>
  <c r="V14" s="1"/>
  <c r="X13"/>
  <c r="T13"/>
  <c r="P13"/>
  <c r="L13"/>
  <c r="H13"/>
  <c r="S22"/>
  <c r="O22"/>
  <c r="K22"/>
  <c r="G22"/>
  <c r="W22" s="1"/>
  <c r="T22"/>
  <c r="P22"/>
  <c r="L22"/>
  <c r="H22"/>
  <c r="X22" s="1"/>
  <c r="C8"/>
  <c r="C11" s="1"/>
  <c r="G24"/>
  <c r="L27"/>
  <c r="T27" s="1"/>
  <c r="T20"/>
  <c r="L6"/>
  <c r="L7"/>
  <c r="T7" s="1"/>
  <c r="K27"/>
  <c r="S27" s="1"/>
  <c r="K6"/>
  <c r="S6" s="1"/>
  <c r="K7"/>
  <c r="S7" s="1"/>
  <c r="H27"/>
  <c r="P27" s="1"/>
  <c r="X27" s="1"/>
  <c r="P20"/>
  <c r="H6"/>
  <c r="H7"/>
  <c r="G27"/>
  <c r="O27" s="1"/>
  <c r="W27" s="1"/>
  <c r="G6"/>
  <c r="G8" s="1"/>
  <c r="G10" s="1"/>
  <c r="G7"/>
  <c r="O7" s="1"/>
  <c r="W7" s="1"/>
  <c r="L20"/>
  <c r="D20"/>
  <c r="D8"/>
  <c r="D10" s="1"/>
  <c r="X24" l="1"/>
  <c r="P24"/>
  <c r="L24"/>
  <c r="H24"/>
  <c r="F29"/>
  <c r="F30" s="1"/>
  <c r="R29"/>
  <c r="R30" s="1"/>
  <c r="N29"/>
  <c r="N30" s="1"/>
  <c r="J29"/>
  <c r="J30" s="1"/>
  <c r="R21"/>
  <c r="R32" s="1"/>
  <c r="R33" s="1"/>
  <c r="C29"/>
  <c r="C30" s="1"/>
  <c r="D19"/>
  <c r="D29" s="1"/>
  <c r="D30" s="1"/>
  <c r="G19"/>
  <c r="H19" s="1"/>
  <c r="H29" s="1"/>
  <c r="H30" s="1"/>
  <c r="K19"/>
  <c r="S19" s="1"/>
  <c r="S29" s="1"/>
  <c r="S30" s="1"/>
  <c r="J21"/>
  <c r="J32" s="1"/>
  <c r="J33" s="1"/>
  <c r="N21"/>
  <c r="N32" s="1"/>
  <c r="N33" s="1"/>
  <c r="B33"/>
  <c r="R10"/>
  <c r="R11"/>
  <c r="N10"/>
  <c r="N11"/>
  <c r="J11"/>
  <c r="J12" s="1"/>
  <c r="J16" s="1"/>
  <c r="V8"/>
  <c r="V10" s="1"/>
  <c r="F11"/>
  <c r="F12" s="1"/>
  <c r="F16" s="1"/>
  <c r="V29"/>
  <c r="V30" s="1"/>
  <c r="S8"/>
  <c r="S10" s="1"/>
  <c r="B11"/>
  <c r="B12" s="1"/>
  <c r="B16" s="1"/>
  <c r="B37"/>
  <c r="V21"/>
  <c r="D11"/>
  <c r="D12" s="1"/>
  <c r="D16" s="1"/>
  <c r="G11"/>
  <c r="G12" s="1"/>
  <c r="G16" s="1"/>
  <c r="K8"/>
  <c r="O6"/>
  <c r="L8"/>
  <c r="C10"/>
  <c r="T19"/>
  <c r="T29" s="1"/>
  <c r="T30" s="1"/>
  <c r="D37"/>
  <c r="D32"/>
  <c r="D33" s="1"/>
  <c r="C32"/>
  <c r="C33" s="1"/>
  <c r="C37"/>
  <c r="H8"/>
  <c r="P7"/>
  <c r="T8"/>
  <c r="S21" l="1"/>
  <c r="L19"/>
  <c r="L29" s="1"/>
  <c r="L30" s="1"/>
  <c r="K21"/>
  <c r="K32" s="1"/>
  <c r="K33" s="1"/>
  <c r="G21"/>
  <c r="H21" s="1"/>
  <c r="H35" s="1"/>
  <c r="O19"/>
  <c r="W19" s="1"/>
  <c r="W21" s="1"/>
  <c r="W32" s="1"/>
  <c r="W33" s="1"/>
  <c r="G29"/>
  <c r="G30" s="1"/>
  <c r="K29"/>
  <c r="K30" s="1"/>
  <c r="F39"/>
  <c r="R12"/>
  <c r="R16" s="1"/>
  <c r="R39" s="1"/>
  <c r="N12"/>
  <c r="N16" s="1"/>
  <c r="N39" s="1"/>
  <c r="J39"/>
  <c r="B39"/>
  <c r="V11"/>
  <c r="V12" s="1"/>
  <c r="V16" s="1"/>
  <c r="X7"/>
  <c r="S11"/>
  <c r="S12" s="1"/>
  <c r="S16" s="1"/>
  <c r="V32"/>
  <c r="V33" s="1"/>
  <c r="V37"/>
  <c r="O8"/>
  <c r="O11" s="1"/>
  <c r="W8"/>
  <c r="H10"/>
  <c r="H12" s="1"/>
  <c r="H16" s="1"/>
  <c r="H11"/>
  <c r="T10"/>
  <c r="T12" s="1"/>
  <c r="T16" s="1"/>
  <c r="T11"/>
  <c r="L10"/>
  <c r="L12" s="1"/>
  <c r="L16" s="1"/>
  <c r="L11"/>
  <c r="W37"/>
  <c r="X21"/>
  <c r="X35" s="1"/>
  <c r="S37"/>
  <c r="S32"/>
  <c r="S33" s="1"/>
  <c r="K10"/>
  <c r="K11"/>
  <c r="D39"/>
  <c r="C12"/>
  <c r="C16" s="1"/>
  <c r="C39" s="1"/>
  <c r="G37"/>
  <c r="T21"/>
  <c r="T35" s="1"/>
  <c r="K37"/>
  <c r="P8"/>
  <c r="G32" l="1"/>
  <c r="G33" s="1"/>
  <c r="B42"/>
  <c r="D42"/>
  <c r="F42"/>
  <c r="L21"/>
  <c r="L35" s="1"/>
  <c r="L37" s="1"/>
  <c r="P19"/>
  <c r="P29" s="1"/>
  <c r="P30" s="1"/>
  <c r="W29"/>
  <c r="W30" s="1"/>
  <c r="X19"/>
  <c r="X29" s="1"/>
  <c r="X30" s="1"/>
  <c r="O21"/>
  <c r="P21" s="1"/>
  <c r="P35" s="1"/>
  <c r="O29"/>
  <c r="O30" s="1"/>
  <c r="X8"/>
  <c r="W11"/>
  <c r="W10"/>
  <c r="O10"/>
  <c r="O12" s="1"/>
  <c r="O16" s="1"/>
  <c r="P10"/>
  <c r="P12" s="1"/>
  <c r="P16" s="1"/>
  <c r="P11"/>
  <c r="X37"/>
  <c r="X32"/>
  <c r="X33" s="1"/>
  <c r="K12"/>
  <c r="K16" s="1"/>
  <c r="H32"/>
  <c r="H33" s="1"/>
  <c r="H37"/>
  <c r="O37"/>
  <c r="T37"/>
  <c r="T32"/>
  <c r="T33" s="1"/>
  <c r="X39" l="1"/>
  <c r="L32"/>
  <c r="L33" s="1"/>
  <c r="L39" s="1"/>
  <c r="L42" s="1"/>
  <c r="O32"/>
  <c r="O33" s="1"/>
  <c r="J42"/>
  <c r="R42"/>
  <c r="X10"/>
  <c r="X11"/>
  <c r="W12"/>
  <c r="W16" s="1"/>
  <c r="H39"/>
  <c r="H42" s="1"/>
  <c r="T39"/>
  <c r="T42" s="1"/>
  <c r="P32"/>
  <c r="P33" s="1"/>
  <c r="P37"/>
  <c r="X42" l="1"/>
  <c r="N42"/>
  <c r="V42"/>
  <c r="X12"/>
  <c r="X16" s="1"/>
  <c r="P39"/>
  <c r="P42" s="1"/>
</calcChain>
</file>

<file path=xl/sharedStrings.xml><?xml version="1.0" encoding="utf-8"?>
<sst xmlns="http://schemas.openxmlformats.org/spreadsheetml/2006/main" count="44" uniqueCount="39">
  <si>
    <t>10 ANS</t>
  </si>
  <si>
    <t>7 ANS</t>
  </si>
  <si>
    <t>5 ANS</t>
  </si>
  <si>
    <t>4 ANS</t>
  </si>
  <si>
    <t>3 ANS</t>
  </si>
  <si>
    <t>Chevrolet Volt</t>
  </si>
  <si>
    <t>Prix avant taxes</t>
  </si>
  <si>
    <t>TPS (5%)</t>
  </si>
  <si>
    <t>Prix achat taxes incl.:</t>
  </si>
  <si>
    <t>Crédit d'achat gouvernemental pour la Borne 240V</t>
  </si>
  <si>
    <t>COÛT TOTAL À L'ACHAT</t>
  </si>
  <si>
    <t>Kilométrage parcouru /an</t>
  </si>
  <si>
    <t>Nbr d'années</t>
  </si>
  <si>
    <t>Km total:</t>
  </si>
  <si>
    <t>Consommation essence (l.100km)</t>
  </si>
  <si>
    <t>Prix essence ($/l)</t>
  </si>
  <si>
    <t>Taux utilisation mode essence (%)</t>
  </si>
  <si>
    <t>Litres d'essence consommés</t>
  </si>
  <si>
    <t>Cout essence:</t>
  </si>
  <si>
    <t>KW.h Consommés:</t>
  </si>
  <si>
    <t>Coût KW.h Consommés ($)</t>
  </si>
  <si>
    <t>Nbr changement d'huile</t>
  </si>
  <si>
    <t>Coût par changement d'huile</t>
  </si>
  <si>
    <t>Prix total changements d'huile</t>
  </si>
  <si>
    <t>Couts totaux:</t>
  </si>
  <si>
    <t>TVQ(9.975%)</t>
  </si>
  <si>
    <t>1 ANS</t>
  </si>
  <si>
    <t>Crédit Gouvernement provincial pour l'achat d'une Volt 2014</t>
  </si>
  <si>
    <t>Borne 240V  (Installation incluse) -1-</t>
  </si>
  <si>
    <t>Prix Achat Total</t>
  </si>
  <si>
    <t>1 AN</t>
  </si>
  <si>
    <t>Consommation electrique (kWh/km)</t>
  </si>
  <si>
    <t>Prix électricité ($/kWh) TX inclus</t>
  </si>
  <si>
    <t>COMPARATIF DE COUTS D'UTILISATION DE VÉHICULES</t>
  </si>
  <si>
    <t>Assurance rabaisS 20% électrique</t>
  </si>
  <si>
    <t>1- Cout estimé d'une borne 240 volts et son installation. Doit être adapté pour chaque situation.</t>
  </si>
  <si>
    <t>Nissan SV</t>
  </si>
  <si>
    <t>Auto essence</t>
  </si>
  <si>
    <t>Différence p/r au véhicule " colonne C"</t>
  </si>
</sst>
</file>

<file path=xl/styles.xml><?xml version="1.0" encoding="utf-8"?>
<styleSheet xmlns="http://schemas.openxmlformats.org/spreadsheetml/2006/main">
  <numFmts count="4">
    <numFmt numFmtId="43" formatCode="_ * #,##0.00_)\ _$_ ;_ * \(#,##0.00\)\ _$_ ;_ * &quot;-&quot;??_)\ _$_ ;_ @_ "/>
    <numFmt numFmtId="164" formatCode="#,##0.00\ &quot;$&quot;"/>
    <numFmt numFmtId="165" formatCode="0.00000"/>
    <numFmt numFmtId="166" formatCode="#,##0.00000\ &quot;$&quot;"/>
  </numFmts>
  <fonts count="10">
    <font>
      <sz val="11"/>
      <color indexed="8"/>
      <name val="Helvetica Neue"/>
    </font>
    <font>
      <sz val="11"/>
      <color indexed="9"/>
      <name val="Helvetica Neue"/>
    </font>
    <font>
      <sz val="10"/>
      <color indexed="9"/>
      <name val="Arial"/>
    </font>
    <font>
      <b/>
      <sz val="10"/>
      <color indexed="9"/>
      <name val="Arial"/>
    </font>
    <font>
      <b/>
      <sz val="12"/>
      <color indexed="9"/>
      <name val="Arial"/>
    </font>
    <font>
      <b/>
      <sz val="11"/>
      <color indexed="8"/>
      <name val="Helvetica Neue"/>
    </font>
    <font>
      <b/>
      <sz val="11"/>
      <color indexed="9"/>
      <name val="Helvetica Neue"/>
    </font>
    <font>
      <sz val="10"/>
      <color indexed="9"/>
      <name val="Arial"/>
      <family val="2"/>
    </font>
    <font>
      <sz val="11"/>
      <color indexed="8"/>
      <name val="Helvetica Neue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</borders>
  <cellStyleXfs count="2">
    <xf numFmtId="0" fontId="0" fillId="0" borderId="0" applyNumberFormat="0" applyFill="0" applyBorder="0" applyProtection="0">
      <alignment vertical="top"/>
    </xf>
    <xf numFmtId="43" fontId="8" fillId="0" borderId="0" applyFont="0" applyFill="0" applyBorder="0" applyAlignment="0" applyProtection="0"/>
  </cellStyleXfs>
  <cellXfs count="35">
    <xf numFmtId="0" fontId="0" fillId="0" borderId="0" xfId="0" applyAlignment="1"/>
    <xf numFmtId="0" fontId="1" fillId="0" borderId="0" xfId="0" applyNumberFormat="1" applyFont="1" applyAlignment="1">
      <alignment vertical="top"/>
    </xf>
    <xf numFmtId="0" fontId="2" fillId="2" borderId="1" xfId="0" applyNumberFormat="1" applyFont="1" applyFill="1" applyBorder="1" applyAlignment="1"/>
    <xf numFmtId="164" fontId="2" fillId="2" borderId="1" xfId="0" applyNumberFormat="1" applyFont="1" applyFill="1" applyBorder="1" applyAlignment="1"/>
    <xf numFmtId="3" fontId="2" fillId="2" borderId="1" xfId="0" applyNumberFormat="1" applyFont="1" applyFill="1" applyBorder="1" applyAlignment="1"/>
    <xf numFmtId="2" fontId="2" fillId="2" borderId="1" xfId="0" applyNumberFormat="1" applyFont="1" applyFill="1" applyBorder="1" applyAlignment="1"/>
    <xf numFmtId="4" fontId="2" fillId="2" borderId="1" xfId="0" applyNumberFormat="1" applyFont="1" applyFill="1" applyBorder="1" applyAlignment="1"/>
    <xf numFmtId="0" fontId="4" fillId="2" borderId="1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horizontal="center" wrapText="1"/>
    </xf>
    <xf numFmtId="0" fontId="5" fillId="0" borderId="0" xfId="0" applyFont="1" applyAlignment="1"/>
    <xf numFmtId="0" fontId="3" fillId="2" borderId="1" xfId="0" applyNumberFormat="1" applyFont="1" applyFill="1" applyBorder="1" applyAlignment="1"/>
    <xf numFmtId="164" fontId="3" fillId="2" borderId="1" xfId="0" applyNumberFormat="1" applyFont="1" applyFill="1" applyBorder="1" applyAlignment="1"/>
    <xf numFmtId="0" fontId="6" fillId="0" borderId="0" xfId="0" applyNumberFormat="1" applyFont="1" applyAlignment="1">
      <alignment vertical="top"/>
    </xf>
    <xf numFmtId="0" fontId="2" fillId="2" borderId="1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wrapText="1"/>
    </xf>
    <xf numFmtId="164" fontId="3" fillId="2" borderId="1" xfId="0" applyNumberFormat="1" applyFont="1" applyFill="1" applyBorder="1" applyAlignment="1">
      <alignment wrapText="1"/>
    </xf>
    <xf numFmtId="0" fontId="0" fillId="0" borderId="0" xfId="0" applyFont="1" applyAlignment="1"/>
    <xf numFmtId="164" fontId="2" fillId="2" borderId="1" xfId="0" applyNumberFormat="1" applyFont="1" applyFill="1" applyBorder="1" applyAlignment="1">
      <alignment wrapText="1"/>
    </xf>
    <xf numFmtId="0" fontId="7" fillId="2" borderId="1" xfId="0" applyNumberFormat="1" applyFont="1" applyFill="1" applyBorder="1" applyAlignment="1">
      <alignment wrapText="1"/>
    </xf>
    <xf numFmtId="164" fontId="7" fillId="2" borderId="1" xfId="0" applyNumberFormat="1" applyFont="1" applyFill="1" applyBorder="1" applyAlignment="1">
      <alignment wrapText="1"/>
    </xf>
    <xf numFmtId="0" fontId="0" fillId="0" borderId="0" xfId="0" applyNumberFormat="1" applyAlignment="1"/>
    <xf numFmtId="166" fontId="2" fillId="2" borderId="1" xfId="0" applyNumberFormat="1" applyFont="1" applyFill="1" applyBorder="1" applyAlignment="1"/>
    <xf numFmtId="164" fontId="2" fillId="3" borderId="1" xfId="0" applyNumberFormat="1" applyFont="1" applyFill="1" applyBorder="1" applyAlignment="1"/>
    <xf numFmtId="164" fontId="2" fillId="3" borderId="1" xfId="0" applyNumberFormat="1" applyFont="1" applyFill="1" applyBorder="1" applyAlignment="1">
      <alignment wrapText="1"/>
    </xf>
    <xf numFmtId="3" fontId="2" fillId="3" borderId="1" xfId="0" applyNumberFormat="1" applyFont="1" applyFill="1" applyBorder="1" applyAlignment="1"/>
    <xf numFmtId="2" fontId="2" fillId="3" borderId="1" xfId="0" applyNumberFormat="1" applyFont="1" applyFill="1" applyBorder="1" applyAlignment="1"/>
    <xf numFmtId="165" fontId="2" fillId="3" borderId="1" xfId="1" applyNumberFormat="1" applyFont="1" applyFill="1" applyBorder="1" applyAlignment="1"/>
    <xf numFmtId="166" fontId="2" fillId="3" borderId="1" xfId="0" applyNumberFormat="1" applyFont="1" applyFill="1" applyBorder="1" applyAlignment="1"/>
    <xf numFmtId="4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0" fontId="9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/>
    <xf numFmtId="0" fontId="9" fillId="2" borderId="1" xfId="0" applyNumberFormat="1" applyFont="1" applyFill="1" applyBorder="1" applyAlignment="1"/>
    <xf numFmtId="0" fontId="7" fillId="2" borderId="1" xfId="0" applyNumberFormat="1" applyFont="1" applyFill="1" applyBorder="1" applyAlignment="1"/>
    <xf numFmtId="164" fontId="7" fillId="3" borderId="1" xfId="0" applyNumberFormat="1" applyFont="1" applyFill="1" applyBorder="1" applyAlignment="1">
      <alignment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W46"/>
  <sheetViews>
    <sheetView showGridLines="0" tabSelected="1" topLeftCell="A7" zoomScale="85" zoomScaleNormal="85" workbookViewId="0">
      <selection activeCell="W39" sqref="W39"/>
    </sheetView>
  </sheetViews>
  <sheetFormatPr baseColWidth="10" defaultColWidth="9" defaultRowHeight="20.100000000000001" customHeight="1"/>
  <cols>
    <col min="1" max="1" width="27.75" style="1" customWidth="1"/>
    <col min="2" max="2" width="11.875" style="1" customWidth="1"/>
    <col min="3" max="4" width="10" style="1" customWidth="1"/>
    <col min="5" max="5" width="3.75" style="1" customWidth="1"/>
    <col min="6" max="6" width="11.875" style="1" customWidth="1"/>
    <col min="7" max="8" width="10" style="1" customWidth="1"/>
    <col min="9" max="9" width="3" style="1" customWidth="1"/>
    <col min="10" max="10" width="11.875" style="1" customWidth="1"/>
    <col min="11" max="12" width="10" style="1" customWidth="1"/>
    <col min="13" max="13" width="3" style="1" customWidth="1"/>
    <col min="14" max="14" width="11.875" style="1" customWidth="1"/>
    <col min="15" max="16" width="10" style="1" customWidth="1"/>
    <col min="17" max="17" width="5" style="1" customWidth="1"/>
    <col min="18" max="18" width="11.875" style="1" customWidth="1"/>
    <col min="19" max="20" width="10" style="1" customWidth="1"/>
    <col min="21" max="21" width="3.875" style="1" customWidth="1"/>
    <col min="22" max="24" width="10" style="1" customWidth="1"/>
    <col min="25" max="257" width="10.25" style="1" customWidth="1"/>
  </cols>
  <sheetData>
    <row r="1" spans="1:257" ht="14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57" s="9" customFormat="1" ht="47.25">
      <c r="A2" s="7" t="s">
        <v>33</v>
      </c>
      <c r="B2" s="10"/>
      <c r="C2" s="10" t="s">
        <v>0</v>
      </c>
      <c r="D2" s="10"/>
      <c r="E2" s="10"/>
      <c r="F2" s="10"/>
      <c r="G2" s="10" t="s">
        <v>1</v>
      </c>
      <c r="H2" s="10"/>
      <c r="I2" s="10"/>
      <c r="J2" s="10"/>
      <c r="K2" s="10" t="s">
        <v>2</v>
      </c>
      <c r="L2" s="10"/>
      <c r="M2" s="10"/>
      <c r="N2" s="10"/>
      <c r="O2" s="10" t="s">
        <v>3</v>
      </c>
      <c r="P2" s="10"/>
      <c r="Q2" s="10"/>
      <c r="R2" s="10"/>
      <c r="S2" s="10" t="s">
        <v>4</v>
      </c>
      <c r="T2" s="10"/>
      <c r="U2" s="10"/>
      <c r="V2" s="10"/>
      <c r="W2" s="10" t="s">
        <v>26</v>
      </c>
      <c r="X2" s="10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</row>
    <row r="3" spans="1:257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57" ht="25.5">
      <c r="A4" s="2"/>
      <c r="B4" s="30" t="s">
        <v>37</v>
      </c>
      <c r="C4" s="30" t="s">
        <v>36</v>
      </c>
      <c r="D4" s="8" t="s">
        <v>5</v>
      </c>
      <c r="E4" s="8"/>
      <c r="F4" s="8" t="str">
        <f>B4</f>
        <v>Auto essence</v>
      </c>
      <c r="G4" s="8" t="str">
        <f>C4</f>
        <v>Nissan SV</v>
      </c>
      <c r="H4" s="8" t="str">
        <f>D4</f>
        <v>Chevrolet Volt</v>
      </c>
      <c r="I4" s="8"/>
      <c r="J4" s="8" t="str">
        <f>B4</f>
        <v>Auto essence</v>
      </c>
      <c r="K4" s="8" t="str">
        <f>C4</f>
        <v>Nissan SV</v>
      </c>
      <c r="L4" s="8" t="str">
        <f>D4</f>
        <v>Chevrolet Volt</v>
      </c>
      <c r="M4" s="8"/>
      <c r="N4" s="8" t="str">
        <f>B4</f>
        <v>Auto essence</v>
      </c>
      <c r="O4" s="8" t="str">
        <f>C4</f>
        <v>Nissan SV</v>
      </c>
      <c r="P4" s="8" t="str">
        <f>D4</f>
        <v>Chevrolet Volt</v>
      </c>
      <c r="Q4" s="8"/>
      <c r="R4" s="8" t="str">
        <f>B4</f>
        <v>Auto essence</v>
      </c>
      <c r="S4" s="8" t="str">
        <f>C4</f>
        <v>Nissan SV</v>
      </c>
      <c r="T4" s="8" t="str">
        <f>D4</f>
        <v>Chevrolet Volt</v>
      </c>
      <c r="U4" s="8"/>
      <c r="V4" s="8" t="str">
        <f>B4</f>
        <v>Auto essence</v>
      </c>
      <c r="W4" s="8" t="str">
        <f>C4</f>
        <v>Nissan SV</v>
      </c>
      <c r="X4" s="8" t="str">
        <f>D4</f>
        <v>Chevrolet Volt</v>
      </c>
    </row>
    <row r="5" spans="1:257" ht="14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7" ht="14.25">
      <c r="A6" s="2" t="s">
        <v>29</v>
      </c>
      <c r="B6" s="22">
        <v>28000</v>
      </c>
      <c r="C6" s="22">
        <v>34035</v>
      </c>
      <c r="D6" s="22">
        <v>41917</v>
      </c>
      <c r="E6" s="3"/>
      <c r="F6" s="3">
        <f>B6</f>
        <v>28000</v>
      </c>
      <c r="G6" s="3">
        <f>C6</f>
        <v>34035</v>
      </c>
      <c r="H6" s="3">
        <f>D6</f>
        <v>41917</v>
      </c>
      <c r="I6" s="3"/>
      <c r="J6" s="3">
        <f>B6</f>
        <v>28000</v>
      </c>
      <c r="K6" s="3">
        <f>C6</f>
        <v>34035</v>
      </c>
      <c r="L6" s="3">
        <f>D6</f>
        <v>41917</v>
      </c>
      <c r="M6" s="3"/>
      <c r="N6" s="3">
        <f>B6</f>
        <v>28000</v>
      </c>
      <c r="O6" s="3">
        <f>G6</f>
        <v>34035</v>
      </c>
      <c r="P6" s="3">
        <f>D6</f>
        <v>41917</v>
      </c>
      <c r="Q6" s="3"/>
      <c r="R6" s="3">
        <f>B6</f>
        <v>28000</v>
      </c>
      <c r="S6" s="3">
        <f>K6</f>
        <v>34035</v>
      </c>
      <c r="T6" s="3">
        <f>D6</f>
        <v>41917</v>
      </c>
      <c r="U6" s="3"/>
      <c r="V6" s="3">
        <f>B6</f>
        <v>28000</v>
      </c>
      <c r="W6" s="3">
        <f>C6</f>
        <v>34035</v>
      </c>
      <c r="X6" s="3">
        <f>D6</f>
        <v>41917</v>
      </c>
    </row>
    <row r="7" spans="1:257" ht="14.25">
      <c r="A7" s="13" t="s">
        <v>28</v>
      </c>
      <c r="B7" s="22"/>
      <c r="C7" s="22">
        <v>1098.3599999999999</v>
      </c>
      <c r="D7" s="22">
        <v>1098.3599999999999</v>
      </c>
      <c r="E7" s="3"/>
      <c r="F7" s="3"/>
      <c r="G7" s="3">
        <f>C7</f>
        <v>1098.3599999999999</v>
      </c>
      <c r="H7" s="3">
        <f>D7</f>
        <v>1098.3599999999999</v>
      </c>
      <c r="I7" s="3"/>
      <c r="J7" s="3"/>
      <c r="K7" s="3">
        <f>C7</f>
        <v>1098.3599999999999</v>
      </c>
      <c r="L7" s="3">
        <f>D7</f>
        <v>1098.3599999999999</v>
      </c>
      <c r="M7" s="3"/>
      <c r="N7" s="3"/>
      <c r="O7" s="3">
        <f>G7</f>
        <v>1098.3599999999999</v>
      </c>
      <c r="P7" s="3">
        <f>H7</f>
        <v>1098.3599999999999</v>
      </c>
      <c r="Q7" s="3"/>
      <c r="R7" s="3"/>
      <c r="S7" s="3">
        <f>K7</f>
        <v>1098.3599999999999</v>
      </c>
      <c r="T7" s="3">
        <f>L7</f>
        <v>1098.3599999999999</v>
      </c>
      <c r="U7" s="3"/>
      <c r="V7" s="3">
        <f t="shared" ref="V7:X7" si="0">N7</f>
        <v>0</v>
      </c>
      <c r="W7" s="3">
        <f t="shared" si="0"/>
        <v>1098.3599999999999</v>
      </c>
      <c r="X7" s="3">
        <f t="shared" si="0"/>
        <v>1098.3599999999999</v>
      </c>
    </row>
    <row r="8" spans="1:257" ht="14.25">
      <c r="A8" s="2" t="s">
        <v>6</v>
      </c>
      <c r="B8" s="3">
        <f>SUM(B6:B7)</f>
        <v>28000</v>
      </c>
      <c r="C8" s="3">
        <f>SUM(C6:C7)</f>
        <v>35133.360000000001</v>
      </c>
      <c r="D8" s="3">
        <f>D6+D7</f>
        <v>43015.360000000001</v>
      </c>
      <c r="E8" s="3"/>
      <c r="F8" s="3">
        <f>SUM(F6:F7)</f>
        <v>28000</v>
      </c>
      <c r="G8" s="3">
        <f>G6+G7</f>
        <v>35133.360000000001</v>
      </c>
      <c r="H8" s="3">
        <f>H6+H7</f>
        <v>43015.360000000001</v>
      </c>
      <c r="I8" s="3"/>
      <c r="J8" s="3">
        <f>SUM(J6:J7)</f>
        <v>28000</v>
      </c>
      <c r="K8" s="3">
        <f>K6+K7</f>
        <v>35133.360000000001</v>
      </c>
      <c r="L8" s="3">
        <f>L6+L7</f>
        <v>43015.360000000001</v>
      </c>
      <c r="M8" s="3"/>
      <c r="N8" s="3">
        <f>SUM(N6:N7)</f>
        <v>28000</v>
      </c>
      <c r="O8" s="3">
        <f>O6+O7</f>
        <v>35133.360000000001</v>
      </c>
      <c r="P8" s="3">
        <f>P6+P7</f>
        <v>43015.360000000001</v>
      </c>
      <c r="Q8" s="3"/>
      <c r="R8" s="3">
        <f>SUM(R6:R7)</f>
        <v>28000</v>
      </c>
      <c r="S8" s="3">
        <f>S6+S7</f>
        <v>35133.360000000001</v>
      </c>
      <c r="T8" s="3">
        <f>T6+T7</f>
        <v>43015.360000000001</v>
      </c>
      <c r="U8" s="3"/>
      <c r="V8" s="3">
        <f>V6+V7</f>
        <v>28000</v>
      </c>
      <c r="W8" s="3">
        <f>W6+W7</f>
        <v>35133.360000000001</v>
      </c>
      <c r="X8" s="3">
        <f>X6+X7</f>
        <v>43015.360000000001</v>
      </c>
    </row>
    <row r="9" spans="1:257" ht="14.2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57" ht="14.25">
      <c r="A10" s="2" t="s">
        <v>7</v>
      </c>
      <c r="B10" s="3">
        <f>B8*0.05</f>
        <v>1400</v>
      </c>
      <c r="C10" s="3">
        <f>C8*0.05</f>
        <v>1756.6680000000001</v>
      </c>
      <c r="D10" s="3">
        <f>D8*0.05</f>
        <v>2150.768</v>
      </c>
      <c r="E10" s="3"/>
      <c r="F10" s="3">
        <f>F8*0.05</f>
        <v>1400</v>
      </c>
      <c r="G10" s="3">
        <f>G8*0.05</f>
        <v>1756.6680000000001</v>
      </c>
      <c r="H10" s="3">
        <f>H8*0.05</f>
        <v>2150.768</v>
      </c>
      <c r="I10" s="3"/>
      <c r="J10" s="3">
        <f>J8*0.05</f>
        <v>1400</v>
      </c>
      <c r="K10" s="3">
        <f>K8*0.05</f>
        <v>1756.6680000000001</v>
      </c>
      <c r="L10" s="3">
        <f>L8*0.05</f>
        <v>2150.768</v>
      </c>
      <c r="M10" s="3"/>
      <c r="N10" s="3">
        <f>N8*0.05</f>
        <v>1400</v>
      </c>
      <c r="O10" s="3">
        <f>O8*0.05</f>
        <v>1756.6680000000001</v>
      </c>
      <c r="P10" s="3">
        <f>P8*0.05</f>
        <v>2150.768</v>
      </c>
      <c r="Q10" s="3"/>
      <c r="R10" s="3">
        <f>R8*0.05</f>
        <v>1400</v>
      </c>
      <c r="S10" s="3">
        <f>S8*0.05</f>
        <v>1756.6680000000001</v>
      </c>
      <c r="T10" s="3">
        <f>T8*0.05</f>
        <v>2150.768</v>
      </c>
      <c r="U10" s="3"/>
      <c r="V10" s="3">
        <f>V8*0.05</f>
        <v>1400</v>
      </c>
      <c r="W10" s="3">
        <f>W8*0.05</f>
        <v>1756.6680000000001</v>
      </c>
      <c r="X10" s="3">
        <f>X8*0.05</f>
        <v>2150.768</v>
      </c>
    </row>
    <row r="11" spans="1:257" ht="14.25">
      <c r="A11" s="2" t="s">
        <v>25</v>
      </c>
      <c r="B11" s="3">
        <f>B8*0.09975</f>
        <v>2793</v>
      </c>
      <c r="C11" s="3">
        <f>C8*0.09975</f>
        <v>3504.5526600000003</v>
      </c>
      <c r="D11" s="3">
        <f>D8*0.09975</f>
        <v>4290.7821600000007</v>
      </c>
      <c r="E11" s="3"/>
      <c r="F11" s="3">
        <f>F8*0.09975</f>
        <v>2793</v>
      </c>
      <c r="G11" s="3">
        <f>G8*0.09975</f>
        <v>3504.5526600000003</v>
      </c>
      <c r="H11" s="3">
        <f>H8*0.09975</f>
        <v>4290.7821600000007</v>
      </c>
      <c r="I11" s="3"/>
      <c r="J11" s="3">
        <f>J8*0.09975</f>
        <v>2793</v>
      </c>
      <c r="K11" s="3">
        <f>K8*0.09975</f>
        <v>3504.5526600000003</v>
      </c>
      <c r="L11" s="3">
        <f>L8*0.09975</f>
        <v>4290.7821600000007</v>
      </c>
      <c r="M11" s="3"/>
      <c r="N11" s="3">
        <f>N8*0.09975</f>
        <v>2793</v>
      </c>
      <c r="O11" s="3">
        <f>O8*0.09975</f>
        <v>3504.5526600000003</v>
      </c>
      <c r="P11" s="3">
        <f>P8*0.09975</f>
        <v>4290.7821600000007</v>
      </c>
      <c r="Q11" s="3"/>
      <c r="R11" s="3">
        <f>R8*0.09975</f>
        <v>2793</v>
      </c>
      <c r="S11" s="3">
        <f>S8*0.09975</f>
        <v>3504.5526600000003</v>
      </c>
      <c r="T11" s="3">
        <f>T8*0.09975</f>
        <v>4290.7821600000007</v>
      </c>
      <c r="U11" s="3"/>
      <c r="V11" s="3">
        <f>V8*0.09975</f>
        <v>2793</v>
      </c>
      <c r="W11" s="3">
        <f>W8*0.09975</f>
        <v>3504.5526600000003</v>
      </c>
      <c r="X11" s="3">
        <f>X8*0.09975</f>
        <v>4290.7821600000007</v>
      </c>
    </row>
    <row r="12" spans="1:257" s="16" customFormat="1" ht="14.25">
      <c r="A12" s="2" t="s">
        <v>8</v>
      </c>
      <c r="B12" s="3">
        <f>B8+B10+B11</f>
        <v>32193</v>
      </c>
      <c r="C12" s="3">
        <f>C8+C10+C11</f>
        <v>40394.58066</v>
      </c>
      <c r="D12" s="3">
        <f>D8+D10+D11</f>
        <v>49456.910159999999</v>
      </c>
      <c r="E12" s="3"/>
      <c r="F12" s="3">
        <f>F8+F10+F11</f>
        <v>32193</v>
      </c>
      <c r="G12" s="3">
        <f>G8+G10+G11</f>
        <v>40394.58066</v>
      </c>
      <c r="H12" s="3">
        <f>H8+H10+H11</f>
        <v>49456.910159999999</v>
      </c>
      <c r="I12" s="3"/>
      <c r="J12" s="3">
        <f>J8+J10+J11</f>
        <v>32193</v>
      </c>
      <c r="K12" s="3">
        <f>K8+K10+K11</f>
        <v>40394.58066</v>
      </c>
      <c r="L12" s="3">
        <f>L8+L10+L11</f>
        <v>49456.910159999999</v>
      </c>
      <c r="M12" s="3"/>
      <c r="N12" s="3">
        <f>N8+N10+N11</f>
        <v>32193</v>
      </c>
      <c r="O12" s="3">
        <f>O8+O10+O11</f>
        <v>40394.58066</v>
      </c>
      <c r="P12" s="3">
        <f>P8+P10+P11</f>
        <v>49456.910159999999</v>
      </c>
      <c r="Q12" s="3"/>
      <c r="R12" s="3">
        <f>R8+R10+R11</f>
        <v>32193</v>
      </c>
      <c r="S12" s="3">
        <f>S8+S10+S11</f>
        <v>40394.58066</v>
      </c>
      <c r="T12" s="3">
        <f>T8+T10+T11</f>
        <v>49456.910159999999</v>
      </c>
      <c r="U12" s="3"/>
      <c r="V12" s="3">
        <f>V8+V10+V11</f>
        <v>32193</v>
      </c>
      <c r="W12" s="3">
        <f>W8+W10+W11</f>
        <v>40394.58066</v>
      </c>
      <c r="X12" s="3">
        <f>X8+X10+X11</f>
        <v>49456.910159999999</v>
      </c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</row>
    <row r="13" spans="1:257" s="16" customFormat="1" ht="25.5">
      <c r="A13" s="13" t="s">
        <v>27</v>
      </c>
      <c r="B13" s="23"/>
      <c r="C13" s="23">
        <v>8000</v>
      </c>
      <c r="D13" s="23">
        <v>8000</v>
      </c>
      <c r="E13" s="17"/>
      <c r="F13" s="17"/>
      <c r="G13" s="17">
        <v>8000</v>
      </c>
      <c r="H13" s="17">
        <f>D13</f>
        <v>8000</v>
      </c>
      <c r="I13" s="17"/>
      <c r="J13" s="17"/>
      <c r="K13" s="17">
        <v>8000</v>
      </c>
      <c r="L13" s="17">
        <f>D13</f>
        <v>8000</v>
      </c>
      <c r="M13" s="17"/>
      <c r="N13" s="17"/>
      <c r="O13" s="17">
        <v>8000</v>
      </c>
      <c r="P13" s="17">
        <f>D13</f>
        <v>8000</v>
      </c>
      <c r="Q13" s="17"/>
      <c r="R13" s="17"/>
      <c r="S13" s="17">
        <v>8000</v>
      </c>
      <c r="T13" s="17">
        <f>D13</f>
        <v>8000</v>
      </c>
      <c r="U13" s="17"/>
      <c r="V13" s="17">
        <v>0</v>
      </c>
      <c r="W13" s="17">
        <v>8000</v>
      </c>
      <c r="X13" s="17">
        <f>D13</f>
        <v>8000</v>
      </c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</row>
    <row r="14" spans="1:257" s="16" customFormat="1" ht="25.5">
      <c r="A14" s="13" t="s">
        <v>9</v>
      </c>
      <c r="B14" s="17"/>
      <c r="C14" s="17">
        <f>D7/2</f>
        <v>549.17999999999995</v>
      </c>
      <c r="D14" s="17">
        <f>D7/2</f>
        <v>549.17999999999995</v>
      </c>
      <c r="E14" s="17"/>
      <c r="F14" s="17"/>
      <c r="G14" s="17">
        <f>D7/2</f>
        <v>549.17999999999995</v>
      </c>
      <c r="H14" s="17">
        <f>D7/2</f>
        <v>549.17999999999995</v>
      </c>
      <c r="I14" s="17"/>
      <c r="J14" s="17"/>
      <c r="K14" s="17">
        <f>D7/2</f>
        <v>549.17999999999995</v>
      </c>
      <c r="L14" s="17">
        <f>D7/2</f>
        <v>549.17999999999995</v>
      </c>
      <c r="M14" s="17"/>
      <c r="N14" s="17"/>
      <c r="O14" s="17">
        <f>D7/2</f>
        <v>549.17999999999995</v>
      </c>
      <c r="P14" s="17">
        <f>D7/2</f>
        <v>549.17999999999995</v>
      </c>
      <c r="Q14" s="17"/>
      <c r="R14" s="17"/>
      <c r="S14" s="17">
        <f>D7/2</f>
        <v>549.17999999999995</v>
      </c>
      <c r="T14" s="17">
        <f>D7/2</f>
        <v>549.17999999999995</v>
      </c>
      <c r="U14" s="17"/>
      <c r="V14" s="17">
        <f t="shared" ref="V14" si="1">PRODUCT(V7,0.5)</f>
        <v>0</v>
      </c>
      <c r="W14" s="17">
        <f>D7/2</f>
        <v>549.17999999999995</v>
      </c>
      <c r="X14" s="17">
        <f>D7/2</f>
        <v>549.17999999999995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</row>
    <row r="15" spans="1:257" s="16" customFormat="1" ht="14.25">
      <c r="A15" s="13"/>
      <c r="B15" s="17"/>
      <c r="C15" s="17"/>
      <c r="D15" s="17"/>
      <c r="E15" s="17"/>
      <c r="F15" s="17"/>
      <c r="G15" s="3"/>
      <c r="H15" s="3"/>
      <c r="I15" s="3"/>
      <c r="J15" s="17"/>
      <c r="K15" s="3"/>
      <c r="L15" s="3"/>
      <c r="M15" s="3"/>
      <c r="N15" s="17"/>
      <c r="O15" s="3"/>
      <c r="P15" s="3"/>
      <c r="Q15" s="3"/>
      <c r="R15" s="17"/>
      <c r="S15" s="3"/>
      <c r="T15" s="3"/>
      <c r="U15" s="3"/>
      <c r="V15" s="3"/>
      <c r="W15" s="3"/>
      <c r="X15" s="3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</row>
    <row r="16" spans="1:257" s="9" customFormat="1" ht="15">
      <c r="A16" s="14" t="s">
        <v>10</v>
      </c>
      <c r="B16" s="15">
        <f>B12-B13-B14</f>
        <v>32193</v>
      </c>
      <c r="C16" s="15">
        <f>C12-C13-C14</f>
        <v>31845.400659999999</v>
      </c>
      <c r="D16" s="15">
        <f>D12-D13-D14</f>
        <v>40907.730159999999</v>
      </c>
      <c r="E16" s="15"/>
      <c r="F16" s="15">
        <f>F12-F13-F14</f>
        <v>32193</v>
      </c>
      <c r="G16" s="15">
        <f>G12-G13-G14</f>
        <v>31845.400659999999</v>
      </c>
      <c r="H16" s="15">
        <f>H12-H13-H14</f>
        <v>40907.730159999999</v>
      </c>
      <c r="I16" s="15"/>
      <c r="J16" s="15">
        <f>J12-J13-J14</f>
        <v>32193</v>
      </c>
      <c r="K16" s="15">
        <f>K12-K13-K14</f>
        <v>31845.400659999999</v>
      </c>
      <c r="L16" s="15">
        <f>L12-L13-L14</f>
        <v>40907.730159999999</v>
      </c>
      <c r="M16" s="15"/>
      <c r="N16" s="15">
        <f>N12-N13-N14</f>
        <v>32193</v>
      </c>
      <c r="O16" s="15">
        <f>O12-O13-O14</f>
        <v>31845.400659999999</v>
      </c>
      <c r="P16" s="15">
        <f>P12-P13-P14</f>
        <v>40907.730159999999</v>
      </c>
      <c r="Q16" s="15"/>
      <c r="R16" s="15">
        <f>R12-R13-R14</f>
        <v>32193</v>
      </c>
      <c r="S16" s="15">
        <f>S12-S13-S14</f>
        <v>31845.400659999999</v>
      </c>
      <c r="T16" s="15">
        <f>T12-T13-T14</f>
        <v>40907.730159999999</v>
      </c>
      <c r="U16" s="15"/>
      <c r="V16" s="15">
        <f>V12-V13-V14</f>
        <v>32193</v>
      </c>
      <c r="W16" s="15">
        <f>W12-W13-W14</f>
        <v>31845.400659999999</v>
      </c>
      <c r="X16" s="15">
        <f>X12-X13-X14</f>
        <v>40907.730159999999</v>
      </c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  <c r="IW16" s="12"/>
    </row>
    <row r="17" spans="1:257" s="16" customFormat="1" ht="14.25">
      <c r="A17" s="18" t="s">
        <v>34</v>
      </c>
      <c r="B17" s="19"/>
      <c r="C17" s="19">
        <f>W17*C20</f>
        <v>1200</v>
      </c>
      <c r="D17" s="19">
        <f>X17*D20</f>
        <v>1200</v>
      </c>
      <c r="E17" s="19"/>
      <c r="F17" s="19"/>
      <c r="G17" s="19">
        <f>W17*G20</f>
        <v>840</v>
      </c>
      <c r="H17" s="19">
        <f>X17*H20</f>
        <v>840</v>
      </c>
      <c r="I17" s="19"/>
      <c r="J17" s="19"/>
      <c r="K17" s="19">
        <f>W17*K20</f>
        <v>600</v>
      </c>
      <c r="L17" s="19">
        <f>X17*L20</f>
        <v>600</v>
      </c>
      <c r="M17" s="19"/>
      <c r="N17" s="19"/>
      <c r="O17" s="19">
        <f>W17*O20</f>
        <v>480</v>
      </c>
      <c r="P17" s="19">
        <f>X17*P20</f>
        <v>480</v>
      </c>
      <c r="Q17" s="19"/>
      <c r="R17" s="19"/>
      <c r="S17" s="19">
        <f>W17*S20</f>
        <v>360</v>
      </c>
      <c r="T17" s="19">
        <f>X17*T20</f>
        <v>360</v>
      </c>
      <c r="U17" s="19"/>
      <c r="V17" s="19"/>
      <c r="W17" s="34">
        <v>120</v>
      </c>
      <c r="X17" s="34">
        <v>120</v>
      </c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</row>
    <row r="18" spans="1:257" ht="14.25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57" ht="14.25">
      <c r="A19" s="2" t="s">
        <v>11</v>
      </c>
      <c r="B19" s="24">
        <v>20000</v>
      </c>
      <c r="C19" s="24">
        <f>B19</f>
        <v>20000</v>
      </c>
      <c r="D19" s="24">
        <f>C19</f>
        <v>20000</v>
      </c>
      <c r="E19" s="4"/>
      <c r="F19" s="4">
        <f>B19</f>
        <v>20000</v>
      </c>
      <c r="G19" s="4">
        <f>C19</f>
        <v>20000</v>
      </c>
      <c r="H19" s="4">
        <f>G19</f>
        <v>20000</v>
      </c>
      <c r="I19" s="4"/>
      <c r="J19" s="4">
        <f>B19</f>
        <v>20000</v>
      </c>
      <c r="K19" s="4">
        <f>C19</f>
        <v>20000</v>
      </c>
      <c r="L19" s="4">
        <f>K19</f>
        <v>20000</v>
      </c>
      <c r="M19" s="4"/>
      <c r="N19" s="4">
        <f>B19</f>
        <v>20000</v>
      </c>
      <c r="O19" s="4">
        <f>G19</f>
        <v>20000</v>
      </c>
      <c r="P19" s="4">
        <f>O19</f>
        <v>20000</v>
      </c>
      <c r="Q19" s="4"/>
      <c r="R19" s="4">
        <f>B19</f>
        <v>20000</v>
      </c>
      <c r="S19" s="4">
        <f>K19</f>
        <v>20000</v>
      </c>
      <c r="T19" s="4">
        <f>S19</f>
        <v>20000</v>
      </c>
      <c r="U19" s="4"/>
      <c r="V19" s="4">
        <f>B19</f>
        <v>20000</v>
      </c>
      <c r="W19" s="4">
        <f>O19</f>
        <v>20000</v>
      </c>
      <c r="X19" s="4">
        <f>W19</f>
        <v>20000</v>
      </c>
    </row>
    <row r="20" spans="1:257" ht="14.25">
      <c r="A20" s="2" t="s">
        <v>12</v>
      </c>
      <c r="B20" s="4">
        <v>10</v>
      </c>
      <c r="C20" s="4">
        <v>10</v>
      </c>
      <c r="D20" s="4">
        <f>C20</f>
        <v>10</v>
      </c>
      <c r="E20" s="4"/>
      <c r="F20" s="4">
        <v>7</v>
      </c>
      <c r="G20" s="4">
        <v>7</v>
      </c>
      <c r="H20" s="4">
        <f>G20</f>
        <v>7</v>
      </c>
      <c r="I20" s="4"/>
      <c r="J20" s="4">
        <v>5</v>
      </c>
      <c r="K20" s="4">
        <v>5</v>
      </c>
      <c r="L20" s="4">
        <f>K20</f>
        <v>5</v>
      </c>
      <c r="M20" s="4"/>
      <c r="N20" s="4">
        <v>4</v>
      </c>
      <c r="O20" s="4">
        <v>4</v>
      </c>
      <c r="P20" s="4">
        <f>O20</f>
        <v>4</v>
      </c>
      <c r="Q20" s="4"/>
      <c r="R20" s="4">
        <v>3</v>
      </c>
      <c r="S20" s="4">
        <v>3</v>
      </c>
      <c r="T20" s="4">
        <f>S20</f>
        <v>3</v>
      </c>
      <c r="U20" s="4"/>
      <c r="V20" s="4">
        <v>1</v>
      </c>
      <c r="W20" s="4">
        <v>1</v>
      </c>
      <c r="X20" s="4">
        <v>1</v>
      </c>
    </row>
    <row r="21" spans="1:257" ht="14.25">
      <c r="A21" s="2" t="s">
        <v>13</v>
      </c>
      <c r="B21" s="4">
        <f>B19*B20</f>
        <v>200000</v>
      </c>
      <c r="C21" s="4">
        <f>C19*C20</f>
        <v>200000</v>
      </c>
      <c r="D21" s="4">
        <f>C21</f>
        <v>200000</v>
      </c>
      <c r="E21" s="4"/>
      <c r="F21" s="4">
        <f>F19*F20</f>
        <v>140000</v>
      </c>
      <c r="G21" s="4">
        <f>G19*G20</f>
        <v>140000</v>
      </c>
      <c r="H21" s="4">
        <f>G21</f>
        <v>140000</v>
      </c>
      <c r="I21" s="4"/>
      <c r="J21" s="4">
        <f>J19*J20</f>
        <v>100000</v>
      </c>
      <c r="K21" s="4">
        <f>K19*K20</f>
        <v>100000</v>
      </c>
      <c r="L21" s="4">
        <f>K21</f>
        <v>100000</v>
      </c>
      <c r="M21" s="4"/>
      <c r="N21" s="4">
        <f>N19*N20</f>
        <v>80000</v>
      </c>
      <c r="O21" s="4">
        <f>O19*O20</f>
        <v>80000</v>
      </c>
      <c r="P21" s="4">
        <f>O21</f>
        <v>80000</v>
      </c>
      <c r="Q21" s="4"/>
      <c r="R21" s="4">
        <f>R19*R20</f>
        <v>60000</v>
      </c>
      <c r="S21" s="4">
        <f>S19*S20</f>
        <v>60000</v>
      </c>
      <c r="T21" s="4">
        <f>S21</f>
        <v>60000</v>
      </c>
      <c r="U21" s="4"/>
      <c r="V21" s="4">
        <f>V19*V20</f>
        <v>20000</v>
      </c>
      <c r="W21" s="4">
        <f>W19*W20</f>
        <v>20000</v>
      </c>
      <c r="X21" s="4">
        <f>W21</f>
        <v>20000</v>
      </c>
    </row>
    <row r="22" spans="1:257" ht="14.25">
      <c r="A22" s="2" t="s">
        <v>14</v>
      </c>
      <c r="B22" s="25">
        <v>9.5</v>
      </c>
      <c r="C22" s="25">
        <v>0</v>
      </c>
      <c r="D22" s="25">
        <v>7</v>
      </c>
      <c r="E22" s="5"/>
      <c r="F22" s="5">
        <f t="shared" ref="F22:H24" si="2">B22</f>
        <v>9.5</v>
      </c>
      <c r="G22" s="5">
        <f t="shared" si="2"/>
        <v>0</v>
      </c>
      <c r="H22" s="5">
        <f t="shared" si="2"/>
        <v>7</v>
      </c>
      <c r="I22" s="5"/>
      <c r="J22" s="5">
        <f t="shared" ref="J22:L24" si="3">B22</f>
        <v>9.5</v>
      </c>
      <c r="K22" s="5">
        <f t="shared" si="3"/>
        <v>0</v>
      </c>
      <c r="L22" s="5">
        <f t="shared" si="3"/>
        <v>7</v>
      </c>
      <c r="M22" s="5"/>
      <c r="N22" s="5">
        <f t="shared" ref="N22:P24" si="4">B22</f>
        <v>9.5</v>
      </c>
      <c r="O22" s="5">
        <f t="shared" si="4"/>
        <v>0</v>
      </c>
      <c r="P22" s="5">
        <f t="shared" si="4"/>
        <v>7</v>
      </c>
      <c r="Q22" s="5"/>
      <c r="R22" s="5">
        <f t="shared" ref="R22:T24" si="5">B22</f>
        <v>9.5</v>
      </c>
      <c r="S22" s="5">
        <f t="shared" si="5"/>
        <v>0</v>
      </c>
      <c r="T22" s="5">
        <f t="shared" si="5"/>
        <v>7</v>
      </c>
      <c r="U22" s="5"/>
      <c r="V22" s="5">
        <f>B22</f>
        <v>9.5</v>
      </c>
      <c r="W22" s="5">
        <f>G22</f>
        <v>0</v>
      </c>
      <c r="X22" s="5">
        <f>H22</f>
        <v>7</v>
      </c>
    </row>
    <row r="23" spans="1:257" ht="14.25">
      <c r="A23" s="33" t="s">
        <v>31</v>
      </c>
      <c r="B23" s="25">
        <v>0.2</v>
      </c>
      <c r="C23" s="25">
        <v>0.2</v>
      </c>
      <c r="D23" s="25">
        <v>0.2</v>
      </c>
      <c r="E23" s="5"/>
      <c r="F23" s="5">
        <f t="shared" si="2"/>
        <v>0.2</v>
      </c>
      <c r="G23" s="5">
        <f t="shared" si="2"/>
        <v>0.2</v>
      </c>
      <c r="H23" s="5">
        <f t="shared" si="2"/>
        <v>0.2</v>
      </c>
      <c r="I23" s="5"/>
      <c r="J23" s="5">
        <f t="shared" si="3"/>
        <v>0.2</v>
      </c>
      <c r="K23" s="5">
        <f t="shared" si="3"/>
        <v>0.2</v>
      </c>
      <c r="L23" s="5">
        <f t="shared" si="3"/>
        <v>0.2</v>
      </c>
      <c r="M23" s="5"/>
      <c r="N23" s="5">
        <f t="shared" si="4"/>
        <v>0.2</v>
      </c>
      <c r="O23" s="5">
        <f t="shared" si="4"/>
        <v>0.2</v>
      </c>
      <c r="P23" s="5">
        <f t="shared" si="4"/>
        <v>0.2</v>
      </c>
      <c r="Q23" s="5"/>
      <c r="R23" s="5">
        <f t="shared" si="5"/>
        <v>0.2</v>
      </c>
      <c r="S23" s="5">
        <f t="shared" si="5"/>
        <v>0.2</v>
      </c>
      <c r="T23" s="5">
        <f t="shared" si="5"/>
        <v>0.2</v>
      </c>
      <c r="U23" s="5"/>
      <c r="V23" s="5">
        <f>B23</f>
        <v>0.2</v>
      </c>
      <c r="W23" s="5">
        <f>C23</f>
        <v>0.2</v>
      </c>
      <c r="X23" s="5">
        <f>D23</f>
        <v>0.2</v>
      </c>
    </row>
    <row r="24" spans="1:257" ht="14.25">
      <c r="A24" s="2" t="s">
        <v>15</v>
      </c>
      <c r="B24" s="22">
        <v>1.45</v>
      </c>
      <c r="C24" s="22">
        <v>1.45</v>
      </c>
      <c r="D24" s="22">
        <f>B24+0.08</f>
        <v>1.53</v>
      </c>
      <c r="E24" s="3"/>
      <c r="F24" s="3">
        <f t="shared" si="2"/>
        <v>1.45</v>
      </c>
      <c r="G24" s="3">
        <f t="shared" si="2"/>
        <v>1.45</v>
      </c>
      <c r="H24" s="3">
        <f t="shared" si="2"/>
        <v>1.53</v>
      </c>
      <c r="I24" s="3"/>
      <c r="J24" s="3">
        <f t="shared" si="3"/>
        <v>1.45</v>
      </c>
      <c r="K24" s="3">
        <f t="shared" si="3"/>
        <v>1.45</v>
      </c>
      <c r="L24" s="3">
        <f t="shared" si="3"/>
        <v>1.53</v>
      </c>
      <c r="M24" s="3"/>
      <c r="N24" s="3">
        <f t="shared" si="4"/>
        <v>1.45</v>
      </c>
      <c r="O24" s="3">
        <f t="shared" si="4"/>
        <v>1.45</v>
      </c>
      <c r="P24" s="3">
        <f t="shared" si="4"/>
        <v>1.53</v>
      </c>
      <c r="Q24" s="3"/>
      <c r="R24" s="3">
        <f t="shared" si="5"/>
        <v>1.45</v>
      </c>
      <c r="S24" s="3">
        <f t="shared" si="5"/>
        <v>1.45</v>
      </c>
      <c r="T24" s="3">
        <f t="shared" si="5"/>
        <v>1.53</v>
      </c>
      <c r="U24" s="3"/>
      <c r="V24" s="3">
        <f>B24</f>
        <v>1.45</v>
      </c>
      <c r="W24" s="3">
        <f>C24</f>
        <v>1.45</v>
      </c>
      <c r="X24" s="3">
        <f>D24</f>
        <v>1.53</v>
      </c>
    </row>
    <row r="25" spans="1:257" ht="14.25">
      <c r="A25" s="33" t="s">
        <v>32</v>
      </c>
      <c r="B25" s="26">
        <f>D25</f>
        <v>8.9450000000000002E-2</v>
      </c>
      <c r="C25" s="27">
        <f>D25</f>
        <v>8.9450000000000002E-2</v>
      </c>
      <c r="D25" s="27">
        <v>8.9450000000000002E-2</v>
      </c>
      <c r="E25" s="3"/>
      <c r="F25" s="21">
        <f>D25</f>
        <v>8.9450000000000002E-2</v>
      </c>
      <c r="G25" s="21">
        <f>D25</f>
        <v>8.9450000000000002E-2</v>
      </c>
      <c r="H25" s="21">
        <f>D25</f>
        <v>8.9450000000000002E-2</v>
      </c>
      <c r="I25" s="3"/>
      <c r="J25" s="21">
        <f>D25</f>
        <v>8.9450000000000002E-2</v>
      </c>
      <c r="K25" s="21">
        <f>D25</f>
        <v>8.9450000000000002E-2</v>
      </c>
      <c r="L25" s="21">
        <f>D25</f>
        <v>8.9450000000000002E-2</v>
      </c>
      <c r="M25" s="3"/>
      <c r="N25" s="21">
        <f>D25</f>
        <v>8.9450000000000002E-2</v>
      </c>
      <c r="O25" s="21">
        <f>D25</f>
        <v>8.9450000000000002E-2</v>
      </c>
      <c r="P25" s="21">
        <f>D25</f>
        <v>8.9450000000000002E-2</v>
      </c>
      <c r="Q25" s="3"/>
      <c r="R25" s="21">
        <f>D25</f>
        <v>8.9450000000000002E-2</v>
      </c>
      <c r="S25" s="21">
        <f>D25</f>
        <v>8.9450000000000002E-2</v>
      </c>
      <c r="T25" s="21">
        <f>D25</f>
        <v>8.9450000000000002E-2</v>
      </c>
      <c r="U25" s="3"/>
      <c r="V25" s="21">
        <f>D25</f>
        <v>8.9450000000000002E-2</v>
      </c>
      <c r="W25" s="21">
        <f>D25</f>
        <v>8.9450000000000002E-2</v>
      </c>
      <c r="X25" s="21">
        <f>D25</f>
        <v>8.9450000000000002E-2</v>
      </c>
    </row>
    <row r="26" spans="1:257" ht="14.25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57" ht="14.25">
      <c r="A27" s="2" t="s">
        <v>16</v>
      </c>
      <c r="B27" s="28">
        <v>100</v>
      </c>
      <c r="C27" s="28">
        <v>0</v>
      </c>
      <c r="D27" s="28">
        <v>25</v>
      </c>
      <c r="E27" s="6"/>
      <c r="F27" s="6">
        <f>B27</f>
        <v>100</v>
      </c>
      <c r="G27" s="6">
        <f>C27</f>
        <v>0</v>
      </c>
      <c r="H27" s="6">
        <f>D27</f>
        <v>25</v>
      </c>
      <c r="I27" s="6"/>
      <c r="J27" s="6">
        <f>B27</f>
        <v>100</v>
      </c>
      <c r="K27" s="6">
        <f>C27</f>
        <v>0</v>
      </c>
      <c r="L27" s="6">
        <f>D27</f>
        <v>25</v>
      </c>
      <c r="M27" s="6"/>
      <c r="N27" s="6">
        <f>B27</f>
        <v>100</v>
      </c>
      <c r="O27" s="6">
        <f>G27</f>
        <v>0</v>
      </c>
      <c r="P27" s="6">
        <f>H27</f>
        <v>25</v>
      </c>
      <c r="Q27" s="6"/>
      <c r="R27" s="6">
        <f>B27</f>
        <v>100</v>
      </c>
      <c r="S27" s="6">
        <f>K27</f>
        <v>0</v>
      </c>
      <c r="T27" s="6">
        <f>L27</f>
        <v>25</v>
      </c>
      <c r="U27" s="6"/>
      <c r="V27" s="6">
        <f>B27</f>
        <v>100</v>
      </c>
      <c r="W27" s="6">
        <f>O27</f>
        <v>0</v>
      </c>
      <c r="X27" s="6">
        <f>P27</f>
        <v>25</v>
      </c>
    </row>
    <row r="28" spans="1:257" ht="14.25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57" ht="14.25">
      <c r="A29" s="2" t="s">
        <v>17</v>
      </c>
      <c r="B29" s="2">
        <f>B19*B20*B22/100*B27/100</f>
        <v>19000</v>
      </c>
      <c r="C29" s="2">
        <f>C19*C20*C22/100*C27/100</f>
        <v>0</v>
      </c>
      <c r="D29" s="2">
        <f>D19*D20*D22/100*D27/100</f>
        <v>3500</v>
      </c>
      <c r="E29" s="2"/>
      <c r="F29" s="2">
        <f>F19*F20*F22/100*F27/100</f>
        <v>13300</v>
      </c>
      <c r="G29" s="2">
        <f>G19*G20*G22/100*G27/100</f>
        <v>0</v>
      </c>
      <c r="H29" s="2">
        <f>H19*H20*H22/100*H27/100</f>
        <v>2450</v>
      </c>
      <c r="I29" s="2"/>
      <c r="J29" s="2">
        <f>J19*J20*J22/100*J27/100</f>
        <v>9500</v>
      </c>
      <c r="K29" s="2">
        <f>K19*K20*K22/100*K27/100</f>
        <v>0</v>
      </c>
      <c r="L29" s="2">
        <f>L19*L20*L22/100*L27/100</f>
        <v>1750</v>
      </c>
      <c r="M29" s="2"/>
      <c r="N29" s="2">
        <f>N19*N20*N22/100*N27/100</f>
        <v>7600</v>
      </c>
      <c r="O29" s="2">
        <f>O19*O20*O22/100*O27/100</f>
        <v>0</v>
      </c>
      <c r="P29" s="2">
        <f>P19*P20*P22/100*P27/100</f>
        <v>1400</v>
      </c>
      <c r="Q29" s="2"/>
      <c r="R29" s="2">
        <f>R19*R20*R22/100*R27/100</f>
        <v>5700</v>
      </c>
      <c r="S29" s="2">
        <f>S19*S20*S22/100*S27/100</f>
        <v>0</v>
      </c>
      <c r="T29" s="2">
        <f>T19*T20*T22/100*T27/100</f>
        <v>1050</v>
      </c>
      <c r="U29" s="2"/>
      <c r="V29" s="2">
        <f>V19*V20*V22/100*V27/100</f>
        <v>1900</v>
      </c>
      <c r="W29" s="2">
        <f>W19*W20*W22/100*W27/100</f>
        <v>0</v>
      </c>
      <c r="X29" s="2">
        <f>X19*X20*X22/100*X27/100</f>
        <v>350</v>
      </c>
    </row>
    <row r="30" spans="1:257" ht="14.25">
      <c r="A30" s="2" t="s">
        <v>18</v>
      </c>
      <c r="B30" s="3">
        <f>B29*B24</f>
        <v>27550</v>
      </c>
      <c r="C30" s="3">
        <f>C29*C24</f>
        <v>0</v>
      </c>
      <c r="D30" s="3">
        <f>D29*D24</f>
        <v>5355</v>
      </c>
      <c r="E30" s="3"/>
      <c r="F30" s="3">
        <f>F29*F24</f>
        <v>19285</v>
      </c>
      <c r="G30" s="3">
        <f>G29*G24</f>
        <v>0</v>
      </c>
      <c r="H30" s="3">
        <f>H29*H24</f>
        <v>3748.5</v>
      </c>
      <c r="I30" s="3"/>
      <c r="J30" s="3">
        <f>J29*J24</f>
        <v>13775</v>
      </c>
      <c r="K30" s="3">
        <f>K29*K24</f>
        <v>0</v>
      </c>
      <c r="L30" s="3">
        <f>L29*L24</f>
        <v>2677.5</v>
      </c>
      <c r="M30" s="3"/>
      <c r="N30" s="3">
        <f>N29*N24</f>
        <v>11020</v>
      </c>
      <c r="O30" s="3">
        <f>O29*O24</f>
        <v>0</v>
      </c>
      <c r="P30" s="3">
        <f>P29*P24</f>
        <v>2142</v>
      </c>
      <c r="Q30" s="3"/>
      <c r="R30" s="3">
        <f>R29*R24</f>
        <v>8265</v>
      </c>
      <c r="S30" s="3">
        <f>S29*S24</f>
        <v>0</v>
      </c>
      <c r="T30" s="3">
        <f>T29*T24</f>
        <v>1606.5</v>
      </c>
      <c r="U30" s="3"/>
      <c r="V30" s="3">
        <f>V29*V24</f>
        <v>2755</v>
      </c>
      <c r="W30" s="3">
        <f>W29*W24</f>
        <v>0</v>
      </c>
      <c r="X30" s="3">
        <f>X29*X24</f>
        <v>535.5</v>
      </c>
    </row>
    <row r="31" spans="1:257" ht="14.25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57" ht="14.25">
      <c r="A32" s="2" t="s">
        <v>19</v>
      </c>
      <c r="B32" s="2">
        <f>(100-B27)/100*B21*B23</f>
        <v>0</v>
      </c>
      <c r="C32" s="2">
        <f>(100-C27)/100*C21*C23</f>
        <v>40000</v>
      </c>
      <c r="D32" s="2">
        <f>(100-D27)/100*D21*D23</f>
        <v>30000</v>
      </c>
      <c r="E32" s="2"/>
      <c r="F32" s="2">
        <f>(100-F27)/100*F21*F23</f>
        <v>0</v>
      </c>
      <c r="G32" s="2">
        <f>(100-G27)/100*G21*G23</f>
        <v>28000</v>
      </c>
      <c r="H32" s="2">
        <f>(100-H27)/100*H21*H23</f>
        <v>21000</v>
      </c>
      <c r="I32" s="2"/>
      <c r="J32" s="2">
        <f>(100-J27)/100*J21*J23</f>
        <v>0</v>
      </c>
      <c r="K32" s="2">
        <f>(100-K27)/100*K21*K23</f>
        <v>20000</v>
      </c>
      <c r="L32" s="2">
        <f>(100-L27)/100*L21*L23</f>
        <v>15000</v>
      </c>
      <c r="M32" s="2"/>
      <c r="N32" s="2">
        <f>(100-N27)/100*N21*N23</f>
        <v>0</v>
      </c>
      <c r="O32" s="2">
        <f>(100-O27)/100*O21*O23</f>
        <v>16000</v>
      </c>
      <c r="P32" s="2">
        <f>(100-P27)/100*P21*P23</f>
        <v>12000</v>
      </c>
      <c r="Q32" s="2"/>
      <c r="R32" s="2">
        <f>(100-R27)/100*R21*R23</f>
        <v>0</v>
      </c>
      <c r="S32" s="2">
        <f>(100-S27)/100*S21*S23</f>
        <v>12000</v>
      </c>
      <c r="T32" s="2">
        <f>(100-T27)/100*T21*T23</f>
        <v>9000</v>
      </c>
      <c r="U32" s="2"/>
      <c r="V32" s="2">
        <f>(100-V27)/100*V21*V23</f>
        <v>0</v>
      </c>
      <c r="W32" s="2">
        <f>(100-W27)/100*W21*W23</f>
        <v>4000</v>
      </c>
      <c r="X32" s="2">
        <f>(100-X27)/100*X21*X23</f>
        <v>3000</v>
      </c>
    </row>
    <row r="33" spans="1:257" ht="14.25">
      <c r="A33" s="2" t="s">
        <v>20</v>
      </c>
      <c r="B33" s="3">
        <f>B32*B25</f>
        <v>0</v>
      </c>
      <c r="C33" s="3">
        <f>C32*C25</f>
        <v>3578</v>
      </c>
      <c r="D33" s="3">
        <f>D32*D25</f>
        <v>2683.5</v>
      </c>
      <c r="E33" s="3"/>
      <c r="F33" s="3">
        <f>F32*F25</f>
        <v>0</v>
      </c>
      <c r="G33" s="3">
        <f>G32*G25</f>
        <v>2504.6</v>
      </c>
      <c r="H33" s="3">
        <f>H32*H25</f>
        <v>1878.45</v>
      </c>
      <c r="I33" s="3"/>
      <c r="J33" s="3">
        <f>J32*J25</f>
        <v>0</v>
      </c>
      <c r="K33" s="3">
        <f>K32*K25</f>
        <v>1789</v>
      </c>
      <c r="L33" s="3">
        <f>L32*L25</f>
        <v>1341.75</v>
      </c>
      <c r="M33" s="3"/>
      <c r="N33" s="3">
        <f>N32*N25</f>
        <v>0</v>
      </c>
      <c r="O33" s="3">
        <f>O32*O25</f>
        <v>1431.2</v>
      </c>
      <c r="P33" s="3">
        <f>P32*P25</f>
        <v>1073.4000000000001</v>
      </c>
      <c r="Q33" s="3"/>
      <c r="R33" s="3">
        <f>R32*R25</f>
        <v>0</v>
      </c>
      <c r="S33" s="3">
        <f>S32*S25</f>
        <v>1073.4000000000001</v>
      </c>
      <c r="T33" s="3">
        <f>T32*T25</f>
        <v>805.05000000000007</v>
      </c>
      <c r="U33" s="3"/>
      <c r="V33" s="3">
        <f>V32*V25</f>
        <v>0</v>
      </c>
      <c r="W33" s="3">
        <f>W32*W25</f>
        <v>357.8</v>
      </c>
      <c r="X33" s="3">
        <f>X32*X25</f>
        <v>268.35000000000002</v>
      </c>
    </row>
    <row r="34" spans="1:257" ht="14.25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57" ht="14.25">
      <c r="A35" s="2" t="s">
        <v>21</v>
      </c>
      <c r="B35" s="29">
        <v>10</v>
      </c>
      <c r="C35" s="2">
        <v>0</v>
      </c>
      <c r="D35" s="2">
        <f>D21/40000</f>
        <v>5</v>
      </c>
      <c r="E35" s="2"/>
      <c r="F35" s="2">
        <v>7</v>
      </c>
      <c r="G35" s="2">
        <v>0</v>
      </c>
      <c r="H35" s="2">
        <f>H21/40000</f>
        <v>3.5</v>
      </c>
      <c r="I35" s="2"/>
      <c r="J35" s="2">
        <v>5</v>
      </c>
      <c r="K35" s="2">
        <v>0</v>
      </c>
      <c r="L35" s="2">
        <f>L21/40000</f>
        <v>2.5</v>
      </c>
      <c r="M35" s="2"/>
      <c r="N35" s="2">
        <v>4</v>
      </c>
      <c r="O35" s="2">
        <v>0</v>
      </c>
      <c r="P35" s="2">
        <f>P21/40000</f>
        <v>2</v>
      </c>
      <c r="Q35" s="2"/>
      <c r="R35" s="2">
        <v>3</v>
      </c>
      <c r="S35" s="2">
        <v>0</v>
      </c>
      <c r="T35" s="2">
        <f>T21/40000</f>
        <v>1.5</v>
      </c>
      <c r="U35" s="2"/>
      <c r="V35" s="2">
        <v>1</v>
      </c>
      <c r="W35" s="2">
        <v>0</v>
      </c>
      <c r="X35" s="2">
        <f>X21/40000</f>
        <v>0.5</v>
      </c>
    </row>
    <row r="36" spans="1:257" ht="14.25">
      <c r="A36" s="2" t="s">
        <v>22</v>
      </c>
      <c r="B36" s="22">
        <v>70</v>
      </c>
      <c r="C36" s="3">
        <f>B36</f>
        <v>70</v>
      </c>
      <c r="D36" s="3">
        <f>B36</f>
        <v>70</v>
      </c>
      <c r="E36" s="3"/>
      <c r="F36" s="3">
        <f>B36</f>
        <v>70</v>
      </c>
      <c r="G36" s="3">
        <f>B36</f>
        <v>70</v>
      </c>
      <c r="H36" s="3">
        <f>B36</f>
        <v>70</v>
      </c>
      <c r="I36" s="3"/>
      <c r="J36" s="3">
        <f>B36</f>
        <v>70</v>
      </c>
      <c r="K36" s="3">
        <f>B36</f>
        <v>70</v>
      </c>
      <c r="L36" s="3">
        <f>B36</f>
        <v>70</v>
      </c>
      <c r="M36" s="3"/>
      <c r="N36" s="3">
        <f>B36</f>
        <v>70</v>
      </c>
      <c r="O36" s="3">
        <f>B36</f>
        <v>70</v>
      </c>
      <c r="P36" s="3">
        <f>B36</f>
        <v>70</v>
      </c>
      <c r="Q36" s="3"/>
      <c r="R36" s="3">
        <f>B36</f>
        <v>70</v>
      </c>
      <c r="S36" s="3">
        <f>B36</f>
        <v>70</v>
      </c>
      <c r="T36" s="3">
        <f>B36</f>
        <v>70</v>
      </c>
      <c r="U36" s="3"/>
      <c r="V36" s="3">
        <f>B36</f>
        <v>70</v>
      </c>
      <c r="W36" s="3">
        <f>B36</f>
        <v>70</v>
      </c>
      <c r="X36" s="3">
        <f>B36</f>
        <v>70</v>
      </c>
    </row>
    <row r="37" spans="1:257" ht="14.25">
      <c r="A37" s="2" t="s">
        <v>23</v>
      </c>
      <c r="B37" s="3">
        <f>B35*B36</f>
        <v>700</v>
      </c>
      <c r="C37" s="3">
        <f>C35*C36</f>
        <v>0</v>
      </c>
      <c r="D37" s="3">
        <f>D35*D36</f>
        <v>350</v>
      </c>
      <c r="E37" s="3"/>
      <c r="F37" s="3">
        <f>F35*F36</f>
        <v>490</v>
      </c>
      <c r="G37" s="3">
        <f>G35*G36</f>
        <v>0</v>
      </c>
      <c r="H37" s="3">
        <f>H35*H36</f>
        <v>245</v>
      </c>
      <c r="I37" s="3"/>
      <c r="J37" s="3">
        <f>J35*J36</f>
        <v>350</v>
      </c>
      <c r="K37" s="3">
        <f>K35*K36</f>
        <v>0</v>
      </c>
      <c r="L37" s="3">
        <f>L35*L36</f>
        <v>175</v>
      </c>
      <c r="M37" s="3"/>
      <c r="N37" s="3">
        <f>N35*N36</f>
        <v>280</v>
      </c>
      <c r="O37" s="3">
        <f>O35*O36</f>
        <v>0</v>
      </c>
      <c r="P37" s="3">
        <f>P35*P36</f>
        <v>140</v>
      </c>
      <c r="Q37" s="3"/>
      <c r="R37" s="3">
        <f>R35*R36</f>
        <v>210</v>
      </c>
      <c r="S37" s="3">
        <f>S35*S36</f>
        <v>0</v>
      </c>
      <c r="T37" s="3">
        <f>T35*T36</f>
        <v>105</v>
      </c>
      <c r="U37" s="3"/>
      <c r="V37" s="3">
        <f>V35*V36</f>
        <v>70</v>
      </c>
      <c r="W37" s="3">
        <f>W35*W36</f>
        <v>0</v>
      </c>
      <c r="X37" s="3">
        <f>X35*X36</f>
        <v>35</v>
      </c>
    </row>
    <row r="38" spans="1:257" ht="14.25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57" s="9" customFormat="1" ht="15">
      <c r="A39" s="10" t="s">
        <v>24</v>
      </c>
      <c r="B39" s="11">
        <f>B16+B30+B37+B33-B17</f>
        <v>60443</v>
      </c>
      <c r="C39" s="11">
        <f>C16+C30+C37+C33-C17</f>
        <v>34223.400659999999</v>
      </c>
      <c r="D39" s="11">
        <f>D16+D30+D37-D17+D33</f>
        <v>48096.230159999999</v>
      </c>
      <c r="E39" s="11"/>
      <c r="F39" s="11">
        <f>F16+F30+F37+F33-F17</f>
        <v>51968</v>
      </c>
      <c r="G39" s="11">
        <f>G16+G30+G33+G37-G17</f>
        <v>33510.000659999998</v>
      </c>
      <c r="H39" s="11">
        <f>H16+H30+H37-H17+H33</f>
        <v>45939.680159999996</v>
      </c>
      <c r="I39" s="11"/>
      <c r="J39" s="11">
        <f>J16+J30+J37+J33-J17</f>
        <v>46318</v>
      </c>
      <c r="K39" s="11">
        <f>K16+K30+K37+K33-K17</f>
        <v>33034.400659999999</v>
      </c>
      <c r="L39" s="11">
        <f>L16+L30+L37-L17+L33</f>
        <v>44501.980159999999</v>
      </c>
      <c r="M39" s="11"/>
      <c r="N39" s="11">
        <f>N16+N30+N37+N33-N17</f>
        <v>43493</v>
      </c>
      <c r="O39" s="11">
        <f>O16+O30+O37+O33-O17</f>
        <v>32796.600659999996</v>
      </c>
      <c r="P39" s="11">
        <f>P16+P30+P37-P17+P33</f>
        <v>43783.130160000001</v>
      </c>
      <c r="Q39" s="11"/>
      <c r="R39" s="11">
        <f>R16+R30+R37+R33-R17</f>
        <v>40668</v>
      </c>
      <c r="S39" s="11">
        <f>S16+S30+S37+S33-S17</f>
        <v>32558.800660000001</v>
      </c>
      <c r="T39" s="11">
        <f>T16+T30+T37-T17+T33</f>
        <v>43064.280160000002</v>
      </c>
      <c r="U39" s="11"/>
      <c r="V39" s="11">
        <f>V16+V30+V37+V33-V17</f>
        <v>35018</v>
      </c>
      <c r="W39" s="11">
        <f>W16+W30+W37+W33-W17</f>
        <v>32083.200659999999</v>
      </c>
      <c r="X39" s="11">
        <f>X16+X30+X37-X17+X33</f>
        <v>41626.580159999998</v>
      </c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  <c r="IV39" s="12"/>
      <c r="IW39" s="12"/>
    </row>
    <row r="40" spans="1:257" ht="14.25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57" ht="14.25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57" s="9" customFormat="1" ht="15">
      <c r="A42" s="32" t="s">
        <v>38</v>
      </c>
      <c r="B42" s="11">
        <f>B39-C39</f>
        <v>26219.599340000001</v>
      </c>
      <c r="C42" s="11"/>
      <c r="D42" s="11">
        <f>D39-C39</f>
        <v>13872.8295</v>
      </c>
      <c r="E42" s="11"/>
      <c r="F42" s="11">
        <f>F39-G39</f>
        <v>18457.999340000002</v>
      </c>
      <c r="G42" s="11"/>
      <c r="H42" s="11">
        <f>H39-G39</f>
        <v>12429.679499999998</v>
      </c>
      <c r="I42" s="11"/>
      <c r="J42" s="11">
        <f>J39-K39</f>
        <v>13283.599340000001</v>
      </c>
      <c r="K42" s="11"/>
      <c r="L42" s="11">
        <f>L39-K39</f>
        <v>11467.5795</v>
      </c>
      <c r="M42" s="11"/>
      <c r="N42" s="11">
        <f>N39-O39</f>
        <v>10696.399340000004</v>
      </c>
      <c r="O42" s="11"/>
      <c r="P42" s="11">
        <f>P39-O39</f>
        <v>10986.529500000004</v>
      </c>
      <c r="Q42" s="11"/>
      <c r="R42" s="11">
        <f>R39-S39</f>
        <v>8109.1993399999992</v>
      </c>
      <c r="S42" s="11"/>
      <c r="T42" s="11">
        <f>T39-S39</f>
        <v>10505.479500000001</v>
      </c>
      <c r="U42" s="11"/>
      <c r="V42" s="11">
        <f>V39-W39</f>
        <v>2934.7993400000014</v>
      </c>
      <c r="W42" s="11"/>
      <c r="X42" s="11">
        <f>X39-W39</f>
        <v>9543.3794999999991</v>
      </c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  <c r="IV42" s="12"/>
      <c r="IW42" s="12"/>
    </row>
    <row r="43" spans="1:257" ht="14.25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57" s="9" customFormat="1" ht="15">
      <c r="A44" s="10"/>
      <c r="B44" s="11"/>
      <c r="C44" s="11" t="s">
        <v>0</v>
      </c>
      <c r="D44" s="11"/>
      <c r="E44" s="11"/>
      <c r="F44" s="11"/>
      <c r="G44" s="11" t="s">
        <v>1</v>
      </c>
      <c r="H44" s="11"/>
      <c r="I44" s="11"/>
      <c r="J44" s="11"/>
      <c r="K44" s="11" t="s">
        <v>2</v>
      </c>
      <c r="L44" s="11"/>
      <c r="M44" s="11"/>
      <c r="N44" s="11"/>
      <c r="O44" s="11" t="s">
        <v>3</v>
      </c>
      <c r="P44" s="11"/>
      <c r="Q44" s="11"/>
      <c r="R44" s="11"/>
      <c r="S44" s="11" t="s">
        <v>4</v>
      </c>
      <c r="T44" s="11"/>
      <c r="U44" s="11"/>
      <c r="V44" s="11"/>
      <c r="W44" s="31" t="s">
        <v>30</v>
      </c>
      <c r="X44" s="11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  <c r="IV44" s="12"/>
      <c r="IW44" s="12"/>
    </row>
    <row r="45" spans="1:257" ht="14.25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57" s="20" customFormat="1" ht="20.100000000000001" customHeight="1">
      <c r="A46" s="1" t="s">
        <v>35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</row>
  </sheetData>
  <pageMargins left="0.75" right="0.75" top="1" bottom="1" header="0.4921259880065918" footer="0.4921259880065918"/>
  <pageSetup orientation="landscape" useFirstPageNumber="1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"/>
  <sheetViews>
    <sheetView showGridLines="0" workbookViewId="0"/>
  </sheetViews>
  <sheetFormatPr baseColWidth="10" defaultColWidth="9" defaultRowHeight="20.100000000000001" customHeight="1"/>
  <cols>
    <col min="1" max="5" width="9.25" style="1" customWidth="1"/>
    <col min="6" max="256" width="10.25" style="1" customWidth="1"/>
  </cols>
  <sheetData>
    <row r="1" spans="1:5" ht="14.25">
      <c r="A1" s="2"/>
      <c r="B1" s="2"/>
      <c r="C1" s="2"/>
      <c r="D1" s="2"/>
      <c r="E1" s="2"/>
    </row>
    <row r="2" spans="1:5" ht="14.25">
      <c r="A2" s="2"/>
      <c r="B2" s="2"/>
      <c r="C2" s="2"/>
      <c r="D2" s="2"/>
      <c r="E2" s="2"/>
    </row>
    <row r="3" spans="1:5" ht="14.25">
      <c r="A3" s="2"/>
      <c r="B3" s="2"/>
      <c r="C3" s="2"/>
      <c r="D3" s="2"/>
      <c r="E3" s="2"/>
    </row>
    <row r="4" spans="1:5" ht="14.25">
      <c r="A4" s="2"/>
      <c r="B4" s="2"/>
      <c r="C4" s="2"/>
      <c r="D4" s="2"/>
      <c r="E4" s="2"/>
    </row>
    <row r="5" spans="1:5" ht="14.25">
      <c r="A5" s="2"/>
      <c r="B5" s="2"/>
      <c r="C5" s="2"/>
      <c r="D5" s="2"/>
      <c r="E5" s="2"/>
    </row>
    <row r="6" spans="1:5" ht="14.25">
      <c r="A6" s="2"/>
      <c r="B6" s="2"/>
      <c r="C6" s="2"/>
      <c r="D6" s="2"/>
      <c r="E6" s="2"/>
    </row>
    <row r="7" spans="1:5" ht="14.25">
      <c r="A7" s="2"/>
      <c r="B7" s="2"/>
      <c r="C7" s="2"/>
      <c r="D7" s="2"/>
      <c r="E7" s="2"/>
    </row>
    <row r="8" spans="1:5" ht="14.25">
      <c r="A8" s="2"/>
      <c r="B8" s="2"/>
      <c r="C8" s="2"/>
      <c r="D8" s="2"/>
      <c r="E8" s="2"/>
    </row>
    <row r="9" spans="1:5" ht="14.25">
      <c r="A9" s="2"/>
      <c r="B9" s="2"/>
      <c r="C9" s="2"/>
      <c r="D9" s="2"/>
      <c r="E9" s="2"/>
    </row>
    <row r="10" spans="1:5" ht="14.25">
      <c r="A10" s="2"/>
      <c r="B10" s="2"/>
      <c r="C10" s="2"/>
      <c r="D10" s="2"/>
      <c r="E10" s="2"/>
    </row>
  </sheetData>
  <pageMargins left="0.75" right="0.75" top="1" bottom="1" header="0.4921259880065918" footer="0.4921259880065918"/>
  <pageSetup paperSize="0" orientation="landscape" useFirstPageNumber="1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0"/>
  <sheetViews>
    <sheetView showGridLines="0" workbookViewId="0"/>
  </sheetViews>
  <sheetFormatPr baseColWidth="10" defaultColWidth="9" defaultRowHeight="20.100000000000001" customHeight="1"/>
  <cols>
    <col min="1" max="5" width="9.25" style="1" customWidth="1"/>
    <col min="6" max="256" width="10.25" style="1" customWidth="1"/>
  </cols>
  <sheetData>
    <row r="1" spans="1:5" ht="14.25">
      <c r="A1" s="2"/>
      <c r="B1" s="2"/>
      <c r="C1" s="2"/>
      <c r="D1" s="2"/>
      <c r="E1" s="2"/>
    </row>
    <row r="2" spans="1:5" ht="14.25">
      <c r="A2" s="2"/>
      <c r="B2" s="2"/>
      <c r="C2" s="2"/>
      <c r="D2" s="2"/>
      <c r="E2" s="2"/>
    </row>
    <row r="3" spans="1:5" ht="14.25">
      <c r="A3" s="2"/>
      <c r="B3" s="2"/>
      <c r="C3" s="2"/>
      <c r="D3" s="2"/>
      <c r="E3" s="2"/>
    </row>
    <row r="4" spans="1:5" ht="14.25">
      <c r="A4" s="2"/>
      <c r="B4" s="2"/>
      <c r="C4" s="2"/>
      <c r="D4" s="2"/>
      <c r="E4" s="2"/>
    </row>
    <row r="5" spans="1:5" ht="14.25">
      <c r="A5" s="2"/>
      <c r="B5" s="2"/>
      <c r="C5" s="2"/>
      <c r="D5" s="2"/>
      <c r="E5" s="2"/>
    </row>
    <row r="6" spans="1:5" ht="14.25">
      <c r="A6" s="2"/>
      <c r="B6" s="2"/>
      <c r="C6" s="2"/>
      <c r="D6" s="2"/>
      <c r="E6" s="2"/>
    </row>
    <row r="7" spans="1:5" ht="14.25">
      <c r="A7" s="2"/>
      <c r="B7" s="2"/>
      <c r="C7" s="2"/>
      <c r="D7" s="2"/>
      <c r="E7" s="2"/>
    </row>
    <row r="8" spans="1:5" ht="14.25">
      <c r="A8" s="2"/>
      <c r="B8" s="2"/>
      <c r="C8" s="2"/>
      <c r="D8" s="2"/>
      <c r="E8" s="2"/>
    </row>
    <row r="9" spans="1:5" ht="14.25">
      <c r="A9" s="2"/>
      <c r="B9" s="2"/>
      <c r="C9" s="2"/>
      <c r="D9" s="2"/>
      <c r="E9" s="2"/>
    </row>
    <row r="10" spans="1:5" ht="14.25">
      <c r="A10" s="2"/>
      <c r="B10" s="2"/>
      <c r="C10" s="2"/>
      <c r="D10" s="2"/>
      <c r="E10" s="2"/>
    </row>
  </sheetData>
  <pageMargins left="0.75" right="0.75" top="1" bottom="1" header="0.4921259880065918" footer="0.4921259880065918"/>
  <pageSetup paperSize="0" orientation="landscape" useFirstPageNumber="1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Feuil1 - Tableau 1 - Tableau 1</vt:lpstr>
      <vt:lpstr>Feuil2 - Tableau 1 - Tableau 1</vt:lpstr>
      <vt:lpstr>Feuil3 - Tableau 1 - Tableau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Francois Boucher</dc:creator>
  <cp:lastModifiedBy>Pierre Langlois</cp:lastModifiedBy>
  <dcterms:created xsi:type="dcterms:W3CDTF">2012-02-14T16:09:24Z</dcterms:created>
  <dcterms:modified xsi:type="dcterms:W3CDTF">2014-10-08T00:16:40Z</dcterms:modified>
</cp:coreProperties>
</file>